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https://matchitcommv-my.sharepoint.com/personal/nicolas_betmanbegins_be/Documents/Betman/STUDIES/Payback CasinoNieuws 2024/"/>
    </mc:Choice>
  </mc:AlternateContent>
  <xr:revisionPtr revIDLastSave="0" documentId="8_{9644760C-C612-4AF8-803B-7EFB9E65FDCB}" xr6:coauthVersionLast="47" xr6:coauthVersionMax="47" xr10:uidLastSave="{00000000-0000-0000-0000-000000000000}"/>
  <bookViews>
    <workbookView xWindow="28680" yWindow="-120" windowWidth="29040" windowHeight="15720" firstSheet="3" activeTab="3" xr2:uid="{00000000-000D-0000-FFFF-FFFF00000000}"/>
  </bookViews>
  <sheets>
    <sheet name="Total breakdown" sheetId="9" state="hidden" r:id="rId1"/>
    <sheet name="Per competition" sheetId="8" state="hidden" r:id="rId2"/>
    <sheet name="Weights" sheetId="10" state="hidden" r:id="rId3"/>
    <sheet name="Analysis" sheetId="13" r:id="rId4"/>
    <sheet name="Data - Football pre-match" sheetId="3" r:id="rId5"/>
    <sheet name="Data - Football Live" sheetId="2" r:id="rId6"/>
    <sheet name="Data - F1" sheetId="1" r:id="rId7"/>
    <sheet name="Data - Tennis" sheetId="4" r:id="rId8"/>
    <sheet name="Data - Basketball" sheetId="5" r:id="rId9"/>
    <sheet name="Data - Darts" sheetId="6" r:id="rId10"/>
  </sheets>
  <definedNames>
    <definedName name="_xlnm._FilterDatabase" localSheetId="3" hidden="1">Analysis!$V$26:$W$37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2" roundtripDataChecksum="NBuVwPToiTCGM5JUcj9d/pWAUiJ2VH9v1MDMwI4/ckM="/>
    </ext>
  </extLst>
</workbook>
</file>

<file path=xl/calcChain.xml><?xml version="1.0" encoding="utf-8"?>
<calcChain xmlns="http://schemas.openxmlformats.org/spreadsheetml/2006/main">
  <c r="E45" i="9" l="1"/>
  <c r="E44" i="9"/>
  <c r="E43" i="9"/>
  <c r="E42" i="9"/>
  <c r="E41" i="9"/>
  <c r="E40" i="9"/>
  <c r="E39" i="9"/>
  <c r="E38" i="9"/>
  <c r="E37" i="9"/>
  <c r="E36" i="9"/>
  <c r="E35" i="9"/>
  <c r="E34" i="9"/>
  <c r="E33" i="9"/>
  <c r="E32" i="9"/>
  <c r="E31" i="9"/>
  <c r="E30" i="9"/>
  <c r="H39" i="13" l="1"/>
  <c r="H40" i="13"/>
  <c r="H41" i="13"/>
  <c r="H42" i="13"/>
  <c r="C61" i="13" s="1"/>
  <c r="H43" i="13"/>
  <c r="H44" i="13"/>
  <c r="H45" i="13"/>
  <c r="H46" i="13"/>
  <c r="H47" i="13"/>
  <c r="H48" i="13"/>
  <c r="C67" i="13" s="1"/>
  <c r="H49" i="13"/>
  <c r="C68" i="13" s="1"/>
  <c r="H50" i="13"/>
  <c r="C69" i="13" s="1"/>
  <c r="H51" i="13"/>
  <c r="C70" i="13" s="1"/>
  <c r="H52" i="13"/>
  <c r="H53" i="13"/>
  <c r="H38" i="13"/>
  <c r="C35" i="13"/>
  <c r="U18" i="13"/>
  <c r="M18" i="13"/>
  <c r="N18" i="13"/>
  <c r="O18" i="13"/>
  <c r="P18" i="13"/>
  <c r="Q18" i="13"/>
  <c r="R18" i="13"/>
  <c r="S18" i="13"/>
  <c r="T18" i="13"/>
  <c r="V18" i="13"/>
  <c r="W18" i="13"/>
  <c r="X18" i="13"/>
  <c r="Y18" i="13"/>
  <c r="Z18" i="13"/>
  <c r="AA18" i="13"/>
  <c r="L18" i="13"/>
  <c r="X17" i="13"/>
  <c r="W17" i="13"/>
  <c r="U17" i="13"/>
  <c r="M17" i="13"/>
  <c r="N17" i="13"/>
  <c r="O17" i="13"/>
  <c r="P17" i="13"/>
  <c r="Q17" i="13"/>
  <c r="R17" i="13"/>
  <c r="S17" i="13"/>
  <c r="S19" i="13" s="1"/>
  <c r="T17" i="13"/>
  <c r="V17" i="13"/>
  <c r="Y17" i="13"/>
  <c r="Z17" i="13"/>
  <c r="AA17" i="13"/>
  <c r="AA19" i="13" s="1"/>
  <c r="L17" i="13"/>
  <c r="X15" i="13"/>
  <c r="U15" i="13"/>
  <c r="M15" i="13"/>
  <c r="N15" i="13"/>
  <c r="O15" i="13"/>
  <c r="P15" i="13"/>
  <c r="Q15" i="13"/>
  <c r="R15" i="13"/>
  <c r="S15" i="13"/>
  <c r="T15" i="13"/>
  <c r="V15" i="13"/>
  <c r="W15" i="13"/>
  <c r="Y15" i="13"/>
  <c r="Z15" i="13"/>
  <c r="AA15" i="13"/>
  <c r="L15" i="13"/>
  <c r="Y14" i="13"/>
  <c r="L14" i="13"/>
  <c r="M14" i="13"/>
  <c r="M16" i="13" s="1"/>
  <c r="N14" i="13"/>
  <c r="O14" i="13"/>
  <c r="P14" i="13"/>
  <c r="P16" i="13" s="1"/>
  <c r="Q14" i="13"/>
  <c r="R14" i="13"/>
  <c r="S14" i="13"/>
  <c r="T14" i="13"/>
  <c r="U14" i="13"/>
  <c r="V14" i="13"/>
  <c r="W14" i="13"/>
  <c r="X14" i="13"/>
  <c r="Z14" i="13"/>
  <c r="AA14" i="13"/>
  <c r="M23" i="8"/>
  <c r="M9" i="13"/>
  <c r="N9" i="13"/>
  <c r="O9" i="13"/>
  <c r="P9" i="13"/>
  <c r="Q9" i="13"/>
  <c r="R9" i="13"/>
  <c r="S9" i="13"/>
  <c r="T9" i="13"/>
  <c r="U9" i="13"/>
  <c r="V9" i="13"/>
  <c r="W9" i="13"/>
  <c r="X9" i="13"/>
  <c r="Y9" i="13"/>
  <c r="Z9" i="13"/>
  <c r="AA9" i="13"/>
  <c r="L9" i="13"/>
  <c r="Y8" i="13"/>
  <c r="W8" i="13"/>
  <c r="V8" i="13"/>
  <c r="V10" i="13" s="1"/>
  <c r="L8" i="13"/>
  <c r="M8" i="13"/>
  <c r="N8" i="13"/>
  <c r="O8" i="13"/>
  <c r="P8" i="13"/>
  <c r="Q8" i="13"/>
  <c r="R8" i="13"/>
  <c r="S8" i="13"/>
  <c r="T8" i="13"/>
  <c r="U8" i="13"/>
  <c r="X8" i="13"/>
  <c r="Z8" i="13"/>
  <c r="AA8" i="13"/>
  <c r="R16" i="13"/>
  <c r="C16" i="9"/>
  <c r="M16" i="9"/>
  <c r="D16" i="9"/>
  <c r="E16" i="9"/>
  <c r="F16" i="9"/>
  <c r="G16" i="9"/>
  <c r="H16" i="9"/>
  <c r="I16" i="9"/>
  <c r="J16" i="9"/>
  <c r="K16" i="9"/>
  <c r="L16" i="9"/>
  <c r="N16" i="9"/>
  <c r="O16" i="9"/>
  <c r="P16" i="9"/>
  <c r="Q16" i="9"/>
  <c r="R16" i="9"/>
  <c r="D15" i="9"/>
  <c r="E15" i="9"/>
  <c r="F15" i="9"/>
  <c r="G15" i="9"/>
  <c r="H15" i="9"/>
  <c r="I15" i="9"/>
  <c r="I17" i="9" s="1"/>
  <c r="I23" i="9" s="1"/>
  <c r="J15" i="9"/>
  <c r="J17" i="9" s="1"/>
  <c r="J23" i="9" s="1"/>
  <c r="K15" i="9"/>
  <c r="M15" i="9"/>
  <c r="P15" i="9"/>
  <c r="Q15" i="9"/>
  <c r="R15" i="9"/>
  <c r="C15" i="9"/>
  <c r="C17" i="9" s="1"/>
  <c r="C23" i="9" s="1"/>
  <c r="F54" i="10"/>
  <c r="F55" i="10"/>
  <c r="F52" i="10"/>
  <c r="E52" i="10"/>
  <c r="O15" i="9" s="1"/>
  <c r="E54" i="10"/>
  <c r="E55" i="10"/>
  <c r="D55" i="10"/>
  <c r="D52" i="10"/>
  <c r="N15" i="9" s="1"/>
  <c r="D13" i="9"/>
  <c r="E13" i="9"/>
  <c r="F13" i="9"/>
  <c r="G13" i="9"/>
  <c r="H13" i="9"/>
  <c r="I13" i="9"/>
  <c r="J13" i="9"/>
  <c r="K13" i="9"/>
  <c r="M13" i="9"/>
  <c r="N13" i="9"/>
  <c r="P13" i="9"/>
  <c r="Q13" i="9"/>
  <c r="R13" i="9"/>
  <c r="C13" i="9"/>
  <c r="D12" i="9"/>
  <c r="E12" i="9"/>
  <c r="F12" i="9"/>
  <c r="G12" i="9"/>
  <c r="H12" i="9"/>
  <c r="I12" i="9"/>
  <c r="J12" i="9"/>
  <c r="K12" i="9"/>
  <c r="K14" i="9" s="1"/>
  <c r="L12" i="9"/>
  <c r="M12" i="9"/>
  <c r="N12" i="9"/>
  <c r="O12" i="9"/>
  <c r="Q12" i="9"/>
  <c r="R12" i="9"/>
  <c r="D7" i="9"/>
  <c r="E7" i="9"/>
  <c r="F7" i="9"/>
  <c r="G7" i="9"/>
  <c r="H7" i="9"/>
  <c r="I7" i="9"/>
  <c r="J7" i="9"/>
  <c r="K7" i="9"/>
  <c r="L7" i="9"/>
  <c r="M7" i="9"/>
  <c r="N7" i="9"/>
  <c r="O7" i="9"/>
  <c r="P7" i="9"/>
  <c r="Q7" i="9"/>
  <c r="R7" i="9"/>
  <c r="C7" i="9"/>
  <c r="D6" i="9"/>
  <c r="D8" i="9" s="1"/>
  <c r="E6" i="9"/>
  <c r="F6" i="9"/>
  <c r="F8" i="9" s="1"/>
  <c r="G6" i="9"/>
  <c r="H6" i="9"/>
  <c r="I6" i="9"/>
  <c r="I8" i="9" s="1"/>
  <c r="J6" i="9"/>
  <c r="K6" i="9"/>
  <c r="L6" i="9"/>
  <c r="L8" i="9" s="1"/>
  <c r="O6" i="9"/>
  <c r="Q6" i="9"/>
  <c r="R6" i="9"/>
  <c r="D25" i="8"/>
  <c r="E25" i="8"/>
  <c r="F25" i="8"/>
  <c r="G25" i="8"/>
  <c r="H25" i="8"/>
  <c r="I25" i="8"/>
  <c r="J25" i="8"/>
  <c r="K25" i="8"/>
  <c r="L25" i="8"/>
  <c r="M25" i="8"/>
  <c r="O25" i="8"/>
  <c r="P25" i="8"/>
  <c r="Q25" i="8"/>
  <c r="R25" i="8"/>
  <c r="C25" i="8"/>
  <c r="D24" i="8"/>
  <c r="E24" i="8"/>
  <c r="F24" i="8"/>
  <c r="G24" i="8"/>
  <c r="H24" i="8"/>
  <c r="I24" i="8"/>
  <c r="R12" i="13" s="1"/>
  <c r="J24" i="8"/>
  <c r="K24" i="8"/>
  <c r="M24" i="8"/>
  <c r="N24" i="8"/>
  <c r="N10" i="9" s="1"/>
  <c r="O24" i="8"/>
  <c r="P24" i="8"/>
  <c r="Q24" i="8"/>
  <c r="R24" i="8"/>
  <c r="C24" i="8"/>
  <c r="D23" i="8"/>
  <c r="E23" i="8"/>
  <c r="F23" i="8"/>
  <c r="G23" i="8"/>
  <c r="H23" i="8"/>
  <c r="I23" i="8"/>
  <c r="J23" i="8"/>
  <c r="K23" i="8"/>
  <c r="L23" i="8"/>
  <c r="N23" i="8"/>
  <c r="O23" i="8"/>
  <c r="P23" i="8"/>
  <c r="Q23" i="8"/>
  <c r="R23" i="8"/>
  <c r="C23" i="8"/>
  <c r="D22" i="8"/>
  <c r="E22" i="8"/>
  <c r="F22" i="8"/>
  <c r="G22" i="8"/>
  <c r="H22" i="8"/>
  <c r="I22" i="8"/>
  <c r="J22" i="8"/>
  <c r="K22" i="8"/>
  <c r="L22" i="8"/>
  <c r="M22" i="8"/>
  <c r="N22" i="8"/>
  <c r="N9" i="9" s="1"/>
  <c r="O22" i="8"/>
  <c r="O9" i="9" s="1"/>
  <c r="P22" i="8"/>
  <c r="P9" i="9" s="1"/>
  <c r="Q22" i="8"/>
  <c r="Q9" i="9" s="1"/>
  <c r="R22" i="8"/>
  <c r="R9" i="9" s="1"/>
  <c r="C22" i="8"/>
  <c r="C9" i="9" s="1"/>
  <c r="D13" i="8"/>
  <c r="M6" i="13" s="1"/>
  <c r="E13" i="8"/>
  <c r="F13" i="8"/>
  <c r="O6" i="13" s="1"/>
  <c r="G13" i="8"/>
  <c r="P6" i="13" s="1"/>
  <c r="H13" i="8"/>
  <c r="Q6" i="13" s="1"/>
  <c r="I13" i="8"/>
  <c r="R6" i="13" s="1"/>
  <c r="J13" i="8"/>
  <c r="S6" i="13" s="1"/>
  <c r="K13" i="8"/>
  <c r="T6" i="13" s="1"/>
  <c r="L13" i="8"/>
  <c r="U6" i="13" s="1"/>
  <c r="M13" i="8"/>
  <c r="N13" i="8"/>
  <c r="W6" i="13" s="1"/>
  <c r="O13" i="8"/>
  <c r="X6" i="13" s="1"/>
  <c r="P13" i="8"/>
  <c r="Q13" i="8"/>
  <c r="Z6" i="13" s="1"/>
  <c r="R13" i="8"/>
  <c r="AA6" i="13" s="1"/>
  <c r="D14" i="8"/>
  <c r="E14" i="8"/>
  <c r="F14" i="8"/>
  <c r="G14" i="8"/>
  <c r="H14" i="8"/>
  <c r="I14" i="8"/>
  <c r="J14" i="8"/>
  <c r="K14" i="8"/>
  <c r="L14" i="8"/>
  <c r="M14" i="8"/>
  <c r="N14" i="8"/>
  <c r="O14" i="8"/>
  <c r="P14" i="8"/>
  <c r="Q14" i="8"/>
  <c r="R14" i="8"/>
  <c r="D15" i="8"/>
  <c r="E15" i="8"/>
  <c r="N6" i="13" s="1"/>
  <c r="F15" i="8"/>
  <c r="G15" i="8"/>
  <c r="H15" i="8"/>
  <c r="I15" i="8"/>
  <c r="J15" i="8"/>
  <c r="K15" i="8"/>
  <c r="L15" i="8"/>
  <c r="M15" i="8"/>
  <c r="V6" i="13" s="1"/>
  <c r="N15" i="8"/>
  <c r="O15" i="8"/>
  <c r="P15" i="8"/>
  <c r="Q15" i="8"/>
  <c r="R15" i="8"/>
  <c r="D16" i="8"/>
  <c r="E16" i="8"/>
  <c r="F16" i="8"/>
  <c r="G16" i="8"/>
  <c r="H16" i="8"/>
  <c r="I16" i="8"/>
  <c r="J16" i="8"/>
  <c r="K16" i="8"/>
  <c r="L16" i="8"/>
  <c r="M16" i="8"/>
  <c r="N16" i="8"/>
  <c r="O16" i="8"/>
  <c r="P16" i="8"/>
  <c r="Q16" i="8"/>
  <c r="R16" i="8"/>
  <c r="D17" i="8"/>
  <c r="E17" i="8"/>
  <c r="F17" i="8"/>
  <c r="G17" i="8"/>
  <c r="H17" i="8"/>
  <c r="I17" i="8"/>
  <c r="J17" i="8"/>
  <c r="K17" i="8"/>
  <c r="L17" i="8"/>
  <c r="M17" i="8"/>
  <c r="N17" i="8"/>
  <c r="O17" i="8"/>
  <c r="P17" i="8"/>
  <c r="Q17" i="8"/>
  <c r="R17" i="8"/>
  <c r="D18" i="8"/>
  <c r="E18" i="8"/>
  <c r="F18" i="8"/>
  <c r="G18" i="8"/>
  <c r="H18" i="8"/>
  <c r="I18" i="8"/>
  <c r="J18" i="8"/>
  <c r="K18" i="8"/>
  <c r="L18" i="8"/>
  <c r="M18" i="8"/>
  <c r="N18" i="8"/>
  <c r="O18" i="8"/>
  <c r="P18" i="8"/>
  <c r="Y6" i="13" s="1"/>
  <c r="Q18" i="8"/>
  <c r="R18" i="8"/>
  <c r="D19" i="8"/>
  <c r="E19" i="8"/>
  <c r="F19" i="8"/>
  <c r="G19" i="8"/>
  <c r="H19" i="8"/>
  <c r="I19" i="8"/>
  <c r="J19" i="8"/>
  <c r="K19" i="8"/>
  <c r="L19" i="8"/>
  <c r="M19" i="8"/>
  <c r="N19" i="8"/>
  <c r="O19" i="8"/>
  <c r="P19" i="8"/>
  <c r="Q19" i="8"/>
  <c r="R19" i="8"/>
  <c r="D20" i="8"/>
  <c r="E20" i="8"/>
  <c r="F20" i="8"/>
  <c r="G20" i="8"/>
  <c r="H20" i="8"/>
  <c r="I20" i="8"/>
  <c r="J20" i="8"/>
  <c r="K20" i="8"/>
  <c r="L20" i="8"/>
  <c r="M20" i="8"/>
  <c r="N20" i="8"/>
  <c r="O20" i="8"/>
  <c r="P20" i="8"/>
  <c r="Q20" i="8"/>
  <c r="R20" i="8"/>
  <c r="C20" i="8"/>
  <c r="C19" i="8"/>
  <c r="C18" i="8"/>
  <c r="C17" i="8"/>
  <c r="C16" i="8"/>
  <c r="C15" i="8"/>
  <c r="C14" i="8"/>
  <c r="C13" i="8"/>
  <c r="L6" i="13" s="1"/>
  <c r="C4" i="8"/>
  <c r="L5" i="13" s="1"/>
  <c r="D5" i="8"/>
  <c r="E5" i="8"/>
  <c r="F5" i="8"/>
  <c r="G5" i="8"/>
  <c r="H5" i="8"/>
  <c r="I5" i="8"/>
  <c r="J5" i="8"/>
  <c r="K5" i="8"/>
  <c r="L5" i="8"/>
  <c r="M5" i="8"/>
  <c r="N5" i="8"/>
  <c r="O5" i="8"/>
  <c r="P5" i="8"/>
  <c r="Q5" i="8"/>
  <c r="R5" i="8"/>
  <c r="D6" i="8"/>
  <c r="E6" i="8"/>
  <c r="F6" i="8"/>
  <c r="G6" i="8"/>
  <c r="H6" i="8"/>
  <c r="Q5" i="13" s="1"/>
  <c r="Q7" i="13" s="1"/>
  <c r="I6" i="8"/>
  <c r="J6" i="8"/>
  <c r="K6" i="8"/>
  <c r="L6" i="8"/>
  <c r="M6" i="8"/>
  <c r="N6" i="8"/>
  <c r="O6" i="8"/>
  <c r="P6" i="8"/>
  <c r="Q6" i="8"/>
  <c r="R6" i="8"/>
  <c r="D7" i="8"/>
  <c r="E7" i="8"/>
  <c r="F7" i="8"/>
  <c r="G7" i="8"/>
  <c r="H7" i="8"/>
  <c r="I7" i="8"/>
  <c r="J7" i="8"/>
  <c r="K7" i="8"/>
  <c r="L7" i="8"/>
  <c r="M7" i="8"/>
  <c r="N7" i="8"/>
  <c r="O7" i="8"/>
  <c r="P7" i="8"/>
  <c r="Q7" i="8"/>
  <c r="Z5" i="13" s="1"/>
  <c r="R7" i="8"/>
  <c r="D8" i="8"/>
  <c r="E8" i="8"/>
  <c r="N5" i="13" s="1"/>
  <c r="N7" i="13" s="1"/>
  <c r="F8" i="8"/>
  <c r="G8" i="8"/>
  <c r="H8" i="8"/>
  <c r="I8" i="8"/>
  <c r="J8" i="8"/>
  <c r="K8" i="8"/>
  <c r="L8" i="8"/>
  <c r="M8" i="8"/>
  <c r="N8" i="8"/>
  <c r="O8" i="8"/>
  <c r="P8" i="8"/>
  <c r="Q8" i="8"/>
  <c r="R8" i="8"/>
  <c r="D9" i="8"/>
  <c r="E9" i="8"/>
  <c r="F9" i="8"/>
  <c r="G9" i="8"/>
  <c r="H9" i="8"/>
  <c r="I9" i="8"/>
  <c r="J9" i="8"/>
  <c r="K9" i="8"/>
  <c r="L9" i="8"/>
  <c r="M9" i="8"/>
  <c r="N9" i="8"/>
  <c r="W5" i="13" s="1"/>
  <c r="O9" i="8"/>
  <c r="P9" i="8"/>
  <c r="Q9" i="8"/>
  <c r="R9" i="8"/>
  <c r="D10" i="8"/>
  <c r="E10" i="8"/>
  <c r="F10" i="8"/>
  <c r="G10" i="8"/>
  <c r="H10" i="8"/>
  <c r="I10" i="8"/>
  <c r="J10" i="8"/>
  <c r="K10" i="8"/>
  <c r="L10" i="8"/>
  <c r="M10" i="8"/>
  <c r="N10" i="8"/>
  <c r="O10" i="8"/>
  <c r="P10" i="8"/>
  <c r="Q10" i="8"/>
  <c r="R10" i="8"/>
  <c r="D11" i="8"/>
  <c r="E11" i="8"/>
  <c r="F11" i="8"/>
  <c r="G11" i="8"/>
  <c r="H11" i="8"/>
  <c r="I11" i="8"/>
  <c r="J11" i="8"/>
  <c r="K11" i="8"/>
  <c r="L11" i="8"/>
  <c r="M11" i="8"/>
  <c r="N11" i="8"/>
  <c r="O11" i="8"/>
  <c r="P11" i="8"/>
  <c r="Q11" i="8"/>
  <c r="R11" i="8"/>
  <c r="C11" i="8"/>
  <c r="C10" i="8"/>
  <c r="C9" i="8"/>
  <c r="C8" i="8"/>
  <c r="C7" i="8"/>
  <c r="C6" i="8"/>
  <c r="C5" i="8"/>
  <c r="D4" i="8"/>
  <c r="M5" i="13" s="1"/>
  <c r="E4" i="8"/>
  <c r="F4" i="8"/>
  <c r="O5" i="13" s="1"/>
  <c r="O7" i="13" s="1"/>
  <c r="G4" i="8"/>
  <c r="P5" i="13" s="1"/>
  <c r="H4" i="8"/>
  <c r="I4" i="8"/>
  <c r="J4" i="8"/>
  <c r="J3" i="9" s="1"/>
  <c r="K4" i="8"/>
  <c r="T5" i="13" s="1"/>
  <c r="L4" i="8"/>
  <c r="U5" i="13" s="1"/>
  <c r="M4" i="8"/>
  <c r="V5" i="13" s="1"/>
  <c r="N4" i="8"/>
  <c r="O4" i="8"/>
  <c r="X5" i="13" s="1"/>
  <c r="P4" i="8"/>
  <c r="Y5" i="13" s="1"/>
  <c r="Q4" i="8"/>
  <c r="R4" i="8"/>
  <c r="R3" i="9" s="1"/>
  <c r="D41" i="10"/>
  <c r="E41" i="10"/>
  <c r="D42" i="10"/>
  <c r="E42" i="10"/>
  <c r="E40" i="10"/>
  <c r="D40" i="10"/>
  <c r="E29" i="10"/>
  <c r="F29" i="10"/>
  <c r="E30" i="10"/>
  <c r="E31" i="10"/>
  <c r="F31" i="10"/>
  <c r="E33" i="10"/>
  <c r="F33" i="10"/>
  <c r="D29" i="10"/>
  <c r="D30" i="10"/>
  <c r="D31" i="10"/>
  <c r="D32" i="10"/>
  <c r="F22" i="10"/>
  <c r="F19" i="10"/>
  <c r="P6" i="9" s="1"/>
  <c r="D19" i="10"/>
  <c r="E21" i="10"/>
  <c r="E22" i="10"/>
  <c r="E19" i="10"/>
  <c r="N6" i="9" s="1"/>
  <c r="D20" i="10"/>
  <c r="D22" i="10"/>
  <c r="C73" i="10"/>
  <c r="C74" i="10"/>
  <c r="C75" i="10"/>
  <c r="C76" i="10"/>
  <c r="C77" i="10"/>
  <c r="C78" i="10"/>
  <c r="C79" i="10"/>
  <c r="C62" i="13" l="1"/>
  <c r="N8" i="9"/>
  <c r="N20" i="9" s="1"/>
  <c r="M17" i="9"/>
  <c r="M23" i="9" s="1"/>
  <c r="K17" i="9"/>
  <c r="K23" i="9" s="1"/>
  <c r="C60" i="13"/>
  <c r="C59" i="13"/>
  <c r="Y19" i="13"/>
  <c r="E17" i="9"/>
  <c r="E23" i="9" s="1"/>
  <c r="X10" i="13"/>
  <c r="P10" i="13"/>
  <c r="P19" i="13"/>
  <c r="Q10" i="13"/>
  <c r="Y10" i="13"/>
  <c r="Q19" i="13"/>
  <c r="O16" i="13"/>
  <c r="Z16" i="13"/>
  <c r="C57" i="13"/>
  <c r="L7" i="13"/>
  <c r="X7" i="13"/>
  <c r="P7" i="13"/>
  <c r="Z7" i="13"/>
  <c r="R10" i="13"/>
  <c r="R19" i="13"/>
  <c r="U7" i="13"/>
  <c r="M7" i="13"/>
  <c r="V7" i="13"/>
  <c r="S11" i="13"/>
  <c r="Z12" i="13"/>
  <c r="Q12" i="13"/>
  <c r="T12" i="13"/>
  <c r="AA5" i="13"/>
  <c r="AA7" i="13" s="1"/>
  <c r="S5" i="13"/>
  <c r="S7" i="13" s="1"/>
  <c r="M19" i="13"/>
  <c r="V19" i="13"/>
  <c r="G17" i="9"/>
  <c r="G23" i="9" s="1"/>
  <c r="F17" i="9"/>
  <c r="F23" i="9" s="1"/>
  <c r="P17" i="9"/>
  <c r="P23" i="9" s="1"/>
  <c r="O17" i="9"/>
  <c r="O23" i="9" s="1"/>
  <c r="D17" i="9"/>
  <c r="D23" i="9" s="1"/>
  <c r="J10" i="9"/>
  <c r="AA12" i="13"/>
  <c r="R11" i="13"/>
  <c r="R13" i="13" s="1"/>
  <c r="F10" i="9"/>
  <c r="W12" i="13"/>
  <c r="G9" i="9"/>
  <c r="Y12" i="13"/>
  <c r="Y11" i="13"/>
  <c r="P11" i="13"/>
  <c r="X12" i="13"/>
  <c r="O12" i="13"/>
  <c r="Z11" i="13"/>
  <c r="Q11" i="13"/>
  <c r="P12" i="13"/>
  <c r="X11" i="13"/>
  <c r="O11" i="13"/>
  <c r="V12" i="13"/>
  <c r="N12" i="13"/>
  <c r="N11" i="13"/>
  <c r="M12" i="13"/>
  <c r="U11" i="13"/>
  <c r="M11" i="13"/>
  <c r="V11" i="13"/>
  <c r="L11" i="13"/>
  <c r="T11" i="13"/>
  <c r="L12" i="13"/>
  <c r="S12" i="13"/>
  <c r="W11" i="13"/>
  <c r="W13" i="13" s="1"/>
  <c r="AA11" i="13"/>
  <c r="N10" i="13"/>
  <c r="W19" i="13"/>
  <c r="W10" i="13"/>
  <c r="Y7" i="13"/>
  <c r="O10" i="13"/>
  <c r="AA10" i="13"/>
  <c r="C66" i="13"/>
  <c r="C58" i="13"/>
  <c r="W7" i="13"/>
  <c r="Q16" i="13"/>
  <c r="C65" i="13"/>
  <c r="N16" i="13"/>
  <c r="Y16" i="13"/>
  <c r="C72" i="13"/>
  <c r="C64" i="13"/>
  <c r="V16" i="13"/>
  <c r="X16" i="13"/>
  <c r="T10" i="13"/>
  <c r="W16" i="13"/>
  <c r="C71" i="13"/>
  <c r="C63" i="13"/>
  <c r="M10" i="13"/>
  <c r="N19" i="13"/>
  <c r="U16" i="13"/>
  <c r="T7" i="13"/>
  <c r="Z10" i="13"/>
  <c r="AA16" i="13"/>
  <c r="Z19" i="13"/>
  <c r="R5" i="13"/>
  <c r="T19" i="13"/>
  <c r="X19" i="13"/>
  <c r="L19" i="13"/>
  <c r="S16" i="13"/>
  <c r="S10" i="13"/>
  <c r="U10" i="13"/>
  <c r="L10" i="13"/>
  <c r="E53" i="9" s="1" a="1"/>
  <c r="U19" i="13"/>
  <c r="L16" i="13"/>
  <c r="T16" i="13"/>
  <c r="O19" i="13"/>
  <c r="F14" i="9"/>
  <c r="H17" i="9"/>
  <c r="H23" i="9" s="1"/>
  <c r="R17" i="9"/>
  <c r="R23" i="9" s="1"/>
  <c r="N17" i="9"/>
  <c r="N23" i="9" s="1"/>
  <c r="Q17" i="9"/>
  <c r="Q23" i="9" s="1"/>
  <c r="H14" i="9"/>
  <c r="G14" i="9"/>
  <c r="R14" i="9"/>
  <c r="R22" i="9" s="1"/>
  <c r="D14" i="9"/>
  <c r="J9" i="9"/>
  <c r="R10" i="9"/>
  <c r="R11" i="9" s="1"/>
  <c r="R21" i="9" s="1"/>
  <c r="I10" i="9"/>
  <c r="Q3" i="9"/>
  <c r="I14" i="9"/>
  <c r="H9" i="9"/>
  <c r="O10" i="9"/>
  <c r="O11" i="9" s="1"/>
  <c r="O21" i="9" s="1"/>
  <c r="L13" i="9"/>
  <c r="L14" i="9" s="1"/>
  <c r="L15" i="9"/>
  <c r="L17" i="9" s="1"/>
  <c r="L23" i="9" s="1"/>
  <c r="C6" i="9"/>
  <c r="C8" i="9" s="1"/>
  <c r="C20" i="9" s="1"/>
  <c r="O8" i="9"/>
  <c r="O20" i="9" s="1"/>
  <c r="C10" i="9"/>
  <c r="C11" i="9" s="1"/>
  <c r="I3" i="9"/>
  <c r="J14" i="9"/>
  <c r="C12" i="9"/>
  <c r="C14" i="9" s="1"/>
  <c r="C22" i="9" s="1"/>
  <c r="P3" i="9"/>
  <c r="H3" i="9"/>
  <c r="H5" i="9" s="1"/>
  <c r="Q4" i="9"/>
  <c r="I4" i="9"/>
  <c r="I9" i="9"/>
  <c r="P10" i="9"/>
  <c r="P11" i="9" s="1"/>
  <c r="P21" i="9" s="1"/>
  <c r="G10" i="9"/>
  <c r="G11" i="9" s="1"/>
  <c r="J8" i="9"/>
  <c r="Q14" i="9"/>
  <c r="Q22" i="9" s="1"/>
  <c r="R4" i="9"/>
  <c r="R5" i="9" s="1"/>
  <c r="R19" i="9" s="1"/>
  <c r="J4" i="9"/>
  <c r="J5" i="9" s="1"/>
  <c r="P4" i="9"/>
  <c r="H4" i="9"/>
  <c r="N3" i="9"/>
  <c r="F3" i="9"/>
  <c r="E10" i="9"/>
  <c r="H8" i="9"/>
  <c r="N14" i="9"/>
  <c r="N22" i="9" s="1"/>
  <c r="Q8" i="9"/>
  <c r="Q20" i="9" s="1"/>
  <c r="M14" i="9"/>
  <c r="E14" i="9"/>
  <c r="Q10" i="9"/>
  <c r="Q11" i="9" s="1"/>
  <c r="Q21" i="9" s="1"/>
  <c r="H10" i="9"/>
  <c r="H11" i="9" s="1"/>
  <c r="K8" i="9"/>
  <c r="O13" i="9"/>
  <c r="O14" i="9" s="1"/>
  <c r="O22" i="9" s="1"/>
  <c r="O3" i="9"/>
  <c r="G3" i="9"/>
  <c r="P8" i="9"/>
  <c r="P20" i="9" s="1"/>
  <c r="M3" i="9"/>
  <c r="E3" i="9"/>
  <c r="N4" i="9"/>
  <c r="F4" i="9"/>
  <c r="F9" i="9"/>
  <c r="F11" i="9" s="1"/>
  <c r="M10" i="9"/>
  <c r="D10" i="9"/>
  <c r="R8" i="9"/>
  <c r="R20" i="9" s="1"/>
  <c r="G8" i="9"/>
  <c r="L3" i="9"/>
  <c r="D3" i="9"/>
  <c r="D5" i="9" s="1"/>
  <c r="E9" i="9"/>
  <c r="E11" i="9" s="1"/>
  <c r="K10" i="9"/>
  <c r="P12" i="9"/>
  <c r="P14" i="9" s="1"/>
  <c r="P22" i="9" s="1"/>
  <c r="L24" i="8"/>
  <c r="K3" i="9"/>
  <c r="C3" i="9"/>
  <c r="C4" i="9"/>
  <c r="K4" i="9"/>
  <c r="O4" i="9"/>
  <c r="G4" i="9"/>
  <c r="M4" i="9"/>
  <c r="M5" i="9" s="1"/>
  <c r="E4" i="9"/>
  <c r="L4" i="9"/>
  <c r="D4" i="9"/>
  <c r="L9" i="9"/>
  <c r="D9" i="9"/>
  <c r="K9" i="9"/>
  <c r="E8" i="9"/>
  <c r="N11" i="9"/>
  <c r="N21" i="9" s="1"/>
  <c r="M9" i="9"/>
  <c r="M6" i="9"/>
  <c r="M8" i="9" s="1"/>
  <c r="E62" i="9" l="1"/>
  <c r="E54" i="9"/>
  <c r="E65" i="9"/>
  <c r="E57" i="9"/>
  <c r="E68" i="9"/>
  <c r="E60" i="9"/>
  <c r="E53" i="9"/>
  <c r="E63" i="9"/>
  <c r="F63" i="9" s="1"/>
  <c r="E55" i="9"/>
  <c r="E66" i="9"/>
  <c r="E58" i="9"/>
  <c r="E61" i="9"/>
  <c r="E67" i="9"/>
  <c r="E59" i="9"/>
  <c r="E64" i="9"/>
  <c r="E56" i="9"/>
  <c r="J11" i="9"/>
  <c r="K53" i="9" a="1"/>
  <c r="I53" i="9" a="1"/>
  <c r="Z13" i="13"/>
  <c r="X13" i="13"/>
  <c r="V13" i="13"/>
  <c r="S13" i="13"/>
  <c r="S21" i="13" s="1"/>
  <c r="AA13" i="13"/>
  <c r="AA21" i="13" s="1"/>
  <c r="Q13" i="13"/>
  <c r="Q21" i="13" s="1"/>
  <c r="T13" i="13"/>
  <c r="T21" i="13" s="1"/>
  <c r="L13" i="13"/>
  <c r="M13" i="13"/>
  <c r="M21" i="13" s="1"/>
  <c r="Z21" i="13"/>
  <c r="V21" i="13"/>
  <c r="W21" i="13"/>
  <c r="L10" i="9"/>
  <c r="L11" i="9" s="1"/>
  <c r="U12" i="13"/>
  <c r="U13" i="13" s="1"/>
  <c r="U21" i="13" s="1"/>
  <c r="P13" i="13"/>
  <c r="P21" i="13" s="1"/>
  <c r="N13" i="13"/>
  <c r="Y13" i="13"/>
  <c r="Y21" i="13" s="1"/>
  <c r="O13" i="13"/>
  <c r="O21" i="13" s="1"/>
  <c r="X21" i="13"/>
  <c r="R7" i="13"/>
  <c r="C53" i="9" s="1" a="1"/>
  <c r="Q5" i="9"/>
  <c r="Q19" i="9" s="1"/>
  <c r="G5" i="9"/>
  <c r="D11" i="9"/>
  <c r="L5" i="9"/>
  <c r="R25" i="9"/>
  <c r="Q25" i="9"/>
  <c r="O5" i="9"/>
  <c r="O19" i="9" s="1"/>
  <c r="O25" i="9" s="1"/>
  <c r="M11" i="9"/>
  <c r="E5" i="9"/>
  <c r="I11" i="9"/>
  <c r="I5" i="9"/>
  <c r="K11" i="9"/>
  <c r="P5" i="9"/>
  <c r="P19" i="9" s="1"/>
  <c r="P25" i="9" s="1"/>
  <c r="C5" i="9"/>
  <c r="C19" i="9" s="1"/>
  <c r="K5" i="9"/>
  <c r="F5" i="9"/>
  <c r="N5" i="9"/>
  <c r="N19" i="9" s="1"/>
  <c r="N25" i="9" s="1"/>
  <c r="C64" i="9" l="1"/>
  <c r="C56" i="9"/>
  <c r="C61" i="9"/>
  <c r="C67" i="9"/>
  <c r="C59" i="9"/>
  <c r="C62" i="9"/>
  <c r="C54" i="9"/>
  <c r="C57" i="9"/>
  <c r="C65" i="9"/>
  <c r="C68" i="9"/>
  <c r="C60" i="9"/>
  <c r="C63" i="9"/>
  <c r="C55" i="9"/>
  <c r="C53" i="9"/>
  <c r="C66" i="9"/>
  <c r="C58" i="9"/>
  <c r="D58" i="9" s="1"/>
  <c r="F64" i="9"/>
  <c r="F53" i="9"/>
  <c r="F59" i="9"/>
  <c r="F60" i="9"/>
  <c r="F67" i="9"/>
  <c r="F68" i="9"/>
  <c r="I66" i="9"/>
  <c r="I58" i="9"/>
  <c r="I61" i="9"/>
  <c r="I64" i="9"/>
  <c r="I56" i="9"/>
  <c r="I67" i="9"/>
  <c r="I59" i="9"/>
  <c r="I63" i="9"/>
  <c r="I62" i="9"/>
  <c r="I54" i="9"/>
  <c r="I53" i="9"/>
  <c r="I55" i="9"/>
  <c r="I65" i="9"/>
  <c r="I57" i="9"/>
  <c r="I68" i="9"/>
  <c r="I60" i="9"/>
  <c r="F61" i="9"/>
  <c r="F57" i="9"/>
  <c r="L21" i="13"/>
  <c r="G53" i="9" a="1"/>
  <c r="F58" i="9"/>
  <c r="F65" i="9"/>
  <c r="F56" i="9"/>
  <c r="K64" i="9"/>
  <c r="K56" i="9"/>
  <c r="K67" i="9"/>
  <c r="K59" i="9"/>
  <c r="K53" i="9"/>
  <c r="K62" i="9"/>
  <c r="K54" i="9"/>
  <c r="K65" i="9"/>
  <c r="K57" i="9"/>
  <c r="K61" i="9"/>
  <c r="K68" i="9"/>
  <c r="K60" i="9"/>
  <c r="K63" i="9"/>
  <c r="K55" i="9"/>
  <c r="K66" i="9"/>
  <c r="K58" i="9"/>
  <c r="F66" i="9"/>
  <c r="F54" i="9"/>
  <c r="F55" i="9"/>
  <c r="F62" i="9"/>
  <c r="N21" i="13"/>
  <c r="R21" i="13"/>
  <c r="G20" i="9"/>
  <c r="F22" i="9"/>
  <c r="E20" i="9"/>
  <c r="K22" i="9"/>
  <c r="I22" i="9"/>
  <c r="D20" i="9"/>
  <c r="M22" i="9"/>
  <c r="D22" i="9"/>
  <c r="H22" i="9"/>
  <c r="F20" i="9"/>
  <c r="J22" i="9"/>
  <c r="G22" i="9"/>
  <c r="E22" i="9"/>
  <c r="I20" i="9"/>
  <c r="H20" i="9"/>
  <c r="J20" i="9"/>
  <c r="L20" i="9"/>
  <c r="L61" i="9" l="1"/>
  <c r="D57" i="9"/>
  <c r="J66" i="9"/>
  <c r="J62" i="9"/>
  <c r="L57" i="9"/>
  <c r="L64" i="9"/>
  <c r="J60" i="9"/>
  <c r="O34" i="13" s="1"/>
  <c r="J63" i="9"/>
  <c r="O37" i="13" s="1"/>
  <c r="D66" i="9"/>
  <c r="D54" i="9"/>
  <c r="L56" i="9"/>
  <c r="L58" i="9"/>
  <c r="L65" i="9"/>
  <c r="J68" i="9"/>
  <c r="J59" i="9"/>
  <c r="D53" i="9"/>
  <c r="D62" i="9"/>
  <c r="L54" i="9"/>
  <c r="J57" i="9"/>
  <c r="J67" i="9"/>
  <c r="O41" i="13" s="1"/>
  <c r="D55" i="9"/>
  <c r="D59" i="9"/>
  <c r="L55" i="9"/>
  <c r="P29" i="13" s="1"/>
  <c r="L62" i="9"/>
  <c r="P36" i="13" s="1"/>
  <c r="J65" i="9"/>
  <c r="J56" i="9"/>
  <c r="D63" i="9"/>
  <c r="D67" i="9"/>
  <c r="G68" i="9"/>
  <c r="G60" i="9"/>
  <c r="G63" i="9"/>
  <c r="G55" i="9"/>
  <c r="G66" i="9"/>
  <c r="G58" i="9"/>
  <c r="G61" i="9"/>
  <c r="G64" i="9"/>
  <c r="G56" i="9"/>
  <c r="G65" i="9"/>
  <c r="G67" i="9"/>
  <c r="G59" i="9"/>
  <c r="G57" i="9"/>
  <c r="G62" i="9"/>
  <c r="G54" i="9"/>
  <c r="G53" i="9"/>
  <c r="J55" i="9"/>
  <c r="J64" i="9"/>
  <c r="D60" i="9"/>
  <c r="D61" i="9"/>
  <c r="L66" i="9"/>
  <c r="M53" i="9" a="1"/>
  <c r="J53" i="9"/>
  <c r="J61" i="9"/>
  <c r="O35" i="13" s="1"/>
  <c r="D68" i="9"/>
  <c r="D56" i="9"/>
  <c r="L63" i="9"/>
  <c r="L53" i="9"/>
  <c r="L60" i="9"/>
  <c r="L59" i="9"/>
  <c r="L68" i="9"/>
  <c r="L67" i="9"/>
  <c r="P41" i="13" s="1"/>
  <c r="J54" i="9"/>
  <c r="J58" i="9"/>
  <c r="O32" i="13" s="1"/>
  <c r="D65" i="9"/>
  <c r="D64" i="9"/>
  <c r="W22" i="13"/>
  <c r="P31" i="13"/>
  <c r="X22" i="13"/>
  <c r="Q22" i="13"/>
  <c r="R22" i="13"/>
  <c r="AA22" i="13"/>
  <c r="N22" i="13"/>
  <c r="O38" i="13"/>
  <c r="P22" i="13"/>
  <c r="Y22" i="13"/>
  <c r="M22" i="13"/>
  <c r="M38" i="13"/>
  <c r="Z22" i="13"/>
  <c r="U22" i="13"/>
  <c r="V22" i="13"/>
  <c r="O22" i="13"/>
  <c r="L22" i="13"/>
  <c r="S22" i="13"/>
  <c r="M42" i="13"/>
  <c r="P39" i="13"/>
  <c r="O31" i="13"/>
  <c r="M37" i="13"/>
  <c r="M36" i="13"/>
  <c r="O42" i="13"/>
  <c r="P42" i="13"/>
  <c r="P38" i="13"/>
  <c r="M32" i="13"/>
  <c r="M34" i="13"/>
  <c r="O28" i="13"/>
  <c r="O40" i="13"/>
  <c r="M28" i="13"/>
  <c r="P32" i="13"/>
  <c r="P35" i="13"/>
  <c r="M41" i="13"/>
  <c r="M33" i="13"/>
  <c r="O33" i="13"/>
  <c r="P34" i="13"/>
  <c r="M27" i="13"/>
  <c r="M31" i="13"/>
  <c r="O39" i="13"/>
  <c r="T22" i="13"/>
  <c r="P30" i="13"/>
  <c r="P28" i="13"/>
  <c r="M39" i="13"/>
  <c r="M29" i="13"/>
  <c r="O36" i="13"/>
  <c r="O27" i="13"/>
  <c r="M40" i="13"/>
  <c r="O29" i="13"/>
  <c r="P33" i="13"/>
  <c r="P37" i="13"/>
  <c r="P40" i="13"/>
  <c r="M30" i="13"/>
  <c r="M35" i="13"/>
  <c r="O30" i="13"/>
  <c r="M20" i="9"/>
  <c r="K20" i="9"/>
  <c r="L22" i="9"/>
  <c r="F21" i="9"/>
  <c r="K21" i="9"/>
  <c r="H19" i="9"/>
  <c r="G21" i="9"/>
  <c r="J21" i="9"/>
  <c r="L21" i="9"/>
  <c r="E21" i="9"/>
  <c r="C21" i="9"/>
  <c r="C25" i="9" s="1"/>
  <c r="I21" i="9"/>
  <c r="M21" i="9"/>
  <c r="H21" i="9"/>
  <c r="D21" i="9"/>
  <c r="K19" i="9"/>
  <c r="I19" i="9"/>
  <c r="L19" i="9"/>
  <c r="D19" i="9"/>
  <c r="F19" i="9"/>
  <c r="F25" i="9" s="1"/>
  <c r="J19" i="9"/>
  <c r="G19" i="9"/>
  <c r="E19" i="9"/>
  <c r="M19" i="9"/>
  <c r="H53" i="9" l="1"/>
  <c r="H64" i="9"/>
  <c r="H54" i="9"/>
  <c r="H61" i="9"/>
  <c r="N35" i="13" s="1"/>
  <c r="M62" i="9"/>
  <c r="M54" i="9"/>
  <c r="M65" i="9"/>
  <c r="M57" i="9"/>
  <c r="M59" i="9"/>
  <c r="M68" i="9"/>
  <c r="M60" i="9"/>
  <c r="M63" i="9"/>
  <c r="M55" i="9"/>
  <c r="M67" i="9"/>
  <c r="M66" i="9"/>
  <c r="M58" i="9"/>
  <c r="M61" i="9"/>
  <c r="M64" i="9"/>
  <c r="M56" i="9"/>
  <c r="M53" i="9"/>
  <c r="H62" i="9"/>
  <c r="N36" i="13" s="1"/>
  <c r="H58" i="9"/>
  <c r="N32" i="13" s="1"/>
  <c r="H57" i="9"/>
  <c r="N31" i="13" s="1"/>
  <c r="H66" i="9"/>
  <c r="N40" i="13" s="1"/>
  <c r="H59" i="9"/>
  <c r="N33" i="13" s="1"/>
  <c r="H55" i="9"/>
  <c r="H67" i="9"/>
  <c r="H63" i="9"/>
  <c r="N37" i="13" s="1"/>
  <c r="H65" i="9"/>
  <c r="H60" i="9"/>
  <c r="N34" i="13" s="1"/>
  <c r="H56" i="9"/>
  <c r="N30" i="13" s="1"/>
  <c r="H68" i="9"/>
  <c r="N42" i="13" s="1"/>
  <c r="N28" i="13"/>
  <c r="N38" i="13"/>
  <c r="N29" i="13"/>
  <c r="N27" i="13"/>
  <c r="N41" i="13"/>
  <c r="N39" i="13"/>
  <c r="E25" i="9"/>
  <c r="L32" i="13"/>
  <c r="L33" i="13"/>
  <c r="L36" i="13"/>
  <c r="L42" i="13"/>
  <c r="L40" i="13"/>
  <c r="L31" i="13"/>
  <c r="L37" i="13"/>
  <c r="L28" i="13"/>
  <c r="L39" i="13"/>
  <c r="L29" i="13"/>
  <c r="L38" i="13"/>
  <c r="L35" i="13"/>
  <c r="L30" i="13"/>
  <c r="L41" i="13"/>
  <c r="L34" i="13"/>
  <c r="L27" i="13"/>
  <c r="H25" i="9"/>
  <c r="J25" i="9"/>
  <c r="L25" i="9"/>
  <c r="D25" i="9"/>
  <c r="I25" i="9"/>
  <c r="G25" i="9"/>
  <c r="M25" i="9"/>
  <c r="K25" i="9"/>
  <c r="N58" i="9" l="1"/>
  <c r="O58" i="9" s="1"/>
  <c r="N57" i="9"/>
  <c r="O57" i="9"/>
  <c r="N66" i="9"/>
  <c r="O66" i="9" s="1"/>
  <c r="N65" i="9"/>
  <c r="O65" i="9" s="1"/>
  <c r="N59" i="9"/>
  <c r="O59" i="9" s="1"/>
  <c r="N67" i="9"/>
  <c r="Q41" i="13" s="1"/>
  <c r="N54" i="9"/>
  <c r="O54" i="9" s="1"/>
  <c r="N55" i="9"/>
  <c r="Q29" i="13" s="1"/>
  <c r="N62" i="9"/>
  <c r="O62" i="9"/>
  <c r="N61" i="9"/>
  <c r="O61" i="9" s="1"/>
  <c r="N53" i="9"/>
  <c r="O53" i="9" s="1"/>
  <c r="N63" i="9"/>
  <c r="O63" i="9" s="1"/>
  <c r="N56" i="9"/>
  <c r="O56" i="9" s="1"/>
  <c r="N60" i="9"/>
  <c r="O60" i="9" s="1"/>
  <c r="N64" i="9"/>
  <c r="O64" i="9" s="1"/>
  <c r="N68" i="9"/>
  <c r="Q42" i="13" s="1"/>
  <c r="Q31" i="13"/>
  <c r="Q30" i="13"/>
  <c r="Q36" i="13"/>
  <c r="Q32" i="13"/>
  <c r="Q33" i="13"/>
  <c r="Q26" i="9"/>
  <c r="D26" i="9"/>
  <c r="H26" i="9"/>
  <c r="I26" i="9"/>
  <c r="R26" i="9"/>
  <c r="C26" i="9"/>
  <c r="J26" i="9"/>
  <c r="M26" i="9"/>
  <c r="O26" i="9"/>
  <c r="G26" i="9"/>
  <c r="K26" i="9"/>
  <c r="L26" i="9"/>
  <c r="F26" i="9"/>
  <c r="P26" i="9"/>
  <c r="E26" i="9"/>
  <c r="N26" i="9"/>
  <c r="Q28" i="13" l="1"/>
  <c r="Q34" i="13"/>
  <c r="Q35" i="13"/>
  <c r="O68" i="9"/>
  <c r="O55" i="9"/>
  <c r="O67" i="9"/>
  <c r="Q38" i="13"/>
  <c r="Q37" i="13"/>
  <c r="Q39" i="13"/>
  <c r="P27" i="13"/>
  <c r="Q27" i="13"/>
  <c r="Q40" i="13"/>
</calcChain>
</file>

<file path=xl/sharedStrings.xml><?xml version="1.0" encoding="utf-8"?>
<sst xmlns="http://schemas.openxmlformats.org/spreadsheetml/2006/main" count="759" uniqueCount="159">
  <si>
    <t>F1</t>
  </si>
  <si>
    <t>Bet365</t>
  </si>
  <si>
    <t>Jacks</t>
  </si>
  <si>
    <t>BetCity</t>
  </si>
  <si>
    <t>Unibet</t>
  </si>
  <si>
    <t>Bingoal</t>
  </si>
  <si>
    <t>TOTO</t>
  </si>
  <si>
    <t>HC</t>
  </si>
  <si>
    <t>LSbet</t>
  </si>
  <si>
    <t>Zebet</t>
  </si>
  <si>
    <t>Circus</t>
  </si>
  <si>
    <t>Vbet</t>
  </si>
  <si>
    <t>Pre-match</t>
  </si>
  <si>
    <t xml:space="preserve">Winner  </t>
  </si>
  <si>
    <t>Head-to-Head</t>
  </si>
  <si>
    <t>X</t>
  </si>
  <si>
    <t>Team winnaar</t>
  </si>
  <si>
    <t>Snelste ronde</t>
  </si>
  <si>
    <t>Live</t>
  </si>
  <si>
    <t>Winner</t>
  </si>
  <si>
    <t>Football</t>
  </si>
  <si>
    <t>Eredivisie</t>
  </si>
  <si>
    <t>1x2</t>
  </si>
  <si>
    <t>Draw no bet</t>
  </si>
  <si>
    <t>Both teams to score</t>
  </si>
  <si>
    <t>Over/under goals</t>
  </si>
  <si>
    <t>Over/under team goals</t>
  </si>
  <si>
    <t>Winner Half-Time</t>
  </si>
  <si>
    <t>Premier League</t>
  </si>
  <si>
    <t>LaLiga</t>
  </si>
  <si>
    <t>Serie A</t>
  </si>
  <si>
    <t>Bundesliga</t>
  </si>
  <si>
    <t>Jupiler Pro league</t>
  </si>
  <si>
    <t>Nederlandse Eerste Divisie</t>
  </si>
  <si>
    <t>Ligue 1</t>
  </si>
  <si>
    <t>Tennis</t>
  </si>
  <si>
    <t>Total Games</t>
  </si>
  <si>
    <t>Game handicap</t>
  </si>
  <si>
    <t>Total games in set</t>
  </si>
  <si>
    <t>Pre-match challenger</t>
  </si>
  <si>
    <t>Live challenger</t>
  </si>
  <si>
    <t>Basketbal</t>
  </si>
  <si>
    <t>Point handicap</t>
  </si>
  <si>
    <t>Total points</t>
  </si>
  <si>
    <t>Total team points</t>
  </si>
  <si>
    <t>Winner quarter</t>
  </si>
  <si>
    <t>Darts</t>
  </si>
  <si>
    <t>Legs Handicap</t>
  </si>
  <si>
    <t>Total Legs</t>
  </si>
  <si>
    <t>Total 180s</t>
  </si>
  <si>
    <t>Jupiler Pro League</t>
  </si>
  <si>
    <t>Football - prematch</t>
  </si>
  <si>
    <t>La Liga</t>
  </si>
  <si>
    <t>Eerste Divisie</t>
  </si>
  <si>
    <t>Football pre-match</t>
  </si>
  <si>
    <t>Football live</t>
  </si>
  <si>
    <t>Football - live</t>
  </si>
  <si>
    <t>live</t>
  </si>
  <si>
    <t>Total football</t>
  </si>
  <si>
    <t>F1 pre-match</t>
  </si>
  <si>
    <t>Formula 1</t>
  </si>
  <si>
    <t>F1 Live</t>
  </si>
  <si>
    <t>Total F1</t>
  </si>
  <si>
    <t>Tennis pre-match</t>
  </si>
  <si>
    <t>Tennis Live</t>
  </si>
  <si>
    <t>Total Tennis</t>
  </si>
  <si>
    <t xml:space="preserve">Tennis </t>
  </si>
  <si>
    <t>Pre-match grand Slam</t>
  </si>
  <si>
    <t>Pre-match Challenger</t>
  </si>
  <si>
    <t>Live grand Slam</t>
  </si>
  <si>
    <t>Live Challenger</t>
  </si>
  <si>
    <t>Pre-match Grand slam</t>
  </si>
  <si>
    <t>Live grand slam</t>
  </si>
  <si>
    <t>Grand Slam</t>
  </si>
  <si>
    <t>Event</t>
  </si>
  <si>
    <t>Challenger</t>
  </si>
  <si>
    <t>Basket pre-match</t>
  </si>
  <si>
    <t>Basket Live</t>
  </si>
  <si>
    <t>Total Basket</t>
  </si>
  <si>
    <t>Total Payback</t>
  </si>
  <si>
    <t>Basket</t>
  </si>
  <si>
    <t>ZE LI</t>
  </si>
  <si>
    <t>Darts pre-match</t>
  </si>
  <si>
    <t>Darts Live</t>
  </si>
  <si>
    <t>Total Darts</t>
  </si>
  <si>
    <t>Sport</t>
  </si>
  <si>
    <t>Total</t>
  </si>
  <si>
    <t>Voetbal</t>
  </si>
  <si>
    <t>Formule 1</t>
  </si>
  <si>
    <t>Live / Pre-match</t>
  </si>
  <si>
    <t>Grand Slam / Challenger</t>
  </si>
  <si>
    <t xml:space="preserve">Grand Slam  </t>
  </si>
  <si>
    <t>Bookmaker</t>
  </si>
  <si>
    <t>Rank</t>
  </si>
  <si>
    <t>Totaal</t>
  </si>
  <si>
    <t>Betting market</t>
  </si>
  <si>
    <t>Weight</t>
  </si>
  <si>
    <t>Competition</t>
  </si>
  <si>
    <t>Team winner</t>
  </si>
  <si>
    <t>Fastest lap</t>
  </si>
  <si>
    <t>Time</t>
  </si>
  <si>
    <t>Basketball</t>
  </si>
  <si>
    <t>Availability</t>
  </si>
  <si>
    <t>General</t>
  </si>
  <si>
    <t>Leovegas</t>
  </si>
  <si>
    <t>betMGM</t>
  </si>
  <si>
    <t>ComeOn</t>
  </si>
  <si>
    <t>BetNation</t>
  </si>
  <si>
    <t>Almere vs Groningen (31/08)</t>
  </si>
  <si>
    <t>Volendam vs Top Oss (31/08)</t>
  </si>
  <si>
    <t>Everton vs Bournemouth (31/08)</t>
  </si>
  <si>
    <t>Arsenal vs Brighton (31/08)</t>
  </si>
  <si>
    <t>Athletic Bilbao vs Atletico Madrid (31/08)</t>
  </si>
  <si>
    <t>Bochum vs M'gladbach (31/08)</t>
  </si>
  <si>
    <t>Mechelen vs Charleroi (31/08)</t>
  </si>
  <si>
    <t>Juventus vs As Roma (01/09)</t>
  </si>
  <si>
    <t>Heidenheim vs Augsburg (01/09)</t>
  </si>
  <si>
    <t>Gent vs Antwerp (01.09)</t>
  </si>
  <si>
    <t>Le Havre vs Auxerre (01/09)</t>
  </si>
  <si>
    <t>Fiorentina vs Monza (01/09)</t>
  </si>
  <si>
    <t>Sevilla vs Girona (01/09)</t>
  </si>
  <si>
    <t>Lille vs PSG (01/09)</t>
  </si>
  <si>
    <t>Fritz - Zverev (03/09)</t>
  </si>
  <si>
    <t>Connecticut Sun - Seattle Storm (04/09)</t>
  </si>
  <si>
    <t>Vallejo - Rocha (03/09)</t>
  </si>
  <si>
    <t>Draper vs De Minaur (04/09)</t>
  </si>
  <si>
    <t>Telstar vs Maastricht (08/09)</t>
  </si>
  <si>
    <t>Dobey vs Chisnall (08/09)</t>
  </si>
  <si>
    <t>HC &amp; Zebet</t>
  </si>
  <si>
    <t>PRE VB &amp; 365</t>
  </si>
  <si>
    <t>LI Toto</t>
  </si>
  <si>
    <t>LI Circus</t>
  </si>
  <si>
    <t>LI GS TOTO</t>
  </si>
  <si>
    <t>PRE CH HC</t>
  </si>
  <si>
    <t>van Gerwen vs Clayton (13/09)</t>
  </si>
  <si>
    <t>PRE TO ZE</t>
  </si>
  <si>
    <t>PRE CI</t>
  </si>
  <si>
    <t>LI TO</t>
  </si>
  <si>
    <t>HC, ZE, VB</t>
  </si>
  <si>
    <t>711</t>
  </si>
  <si>
    <t>Market</t>
  </si>
  <si>
    <t>Winner half time</t>
  </si>
  <si>
    <t>Total games</t>
  </si>
  <si>
    <t>Total games games in set</t>
  </si>
  <si>
    <t>Total legs</t>
  </si>
  <si>
    <t>Weights</t>
  </si>
  <si>
    <t>Payback breakdown per sport</t>
  </si>
  <si>
    <t>Handicap points</t>
  </si>
  <si>
    <t>Total points team</t>
  </si>
  <si>
    <t>Missing data points</t>
  </si>
  <si>
    <t>Data points</t>
  </si>
  <si>
    <t xml:space="preserve">Football </t>
  </si>
  <si>
    <t>darts</t>
  </si>
  <si>
    <t>Total data points</t>
  </si>
  <si>
    <t>RTP</t>
  </si>
  <si>
    <t>RTP t-1</t>
  </si>
  <si>
    <t>Verschil</t>
  </si>
  <si>
    <t>N/A</t>
  </si>
  <si>
    <t>Competitie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</si>
</sst>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2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b/>
      <sz val="12"/>
      <color theme="0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rgb="FFFFFFFF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</font>
    <font>
      <b/>
      <sz val="12"/>
      <color rgb="FFFFFFFF"/>
      <name val="Calibri"/>
      <family val="2"/>
      <scheme val="minor"/>
    </font>
    <font>
      <sz val="11"/>
      <color theme="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scheme val="minor"/>
    </font>
    <font>
      <b/>
      <sz val="20"/>
      <color theme="0"/>
      <name val="Calibri"/>
      <family val="2"/>
      <scheme val="minor"/>
    </font>
    <font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CCFF00"/>
        <bgColor rgb="FFCCFF00"/>
      </patternFill>
    </fill>
    <fill>
      <patternFill patternType="solid">
        <fgColor rgb="FF0B1526"/>
        <bgColor rgb="FF0B1526"/>
      </patternFill>
    </fill>
    <fill>
      <patternFill patternType="solid">
        <fgColor rgb="FF0B1526"/>
        <bgColor indexed="64"/>
      </patternFill>
    </fill>
    <fill>
      <patternFill patternType="solid">
        <fgColor rgb="FFCCFF00"/>
        <bgColor indexed="64"/>
      </patternFill>
    </fill>
    <fill>
      <patternFill patternType="solid">
        <fgColor rgb="FFCCFF00"/>
        <bgColor theme="4"/>
      </patternFill>
    </fill>
    <fill>
      <patternFill patternType="solid">
        <fgColor theme="1"/>
        <bgColor theme="4" tint="0.79998168889431442"/>
      </patternFill>
    </fill>
    <fill>
      <patternFill patternType="solid">
        <fgColor rgb="FF828282"/>
        <bgColor indexed="64"/>
      </patternFill>
    </fill>
    <fill>
      <patternFill patternType="solid">
        <fgColor theme="2"/>
        <bgColor theme="4" tint="0.79998168889431442"/>
      </patternFill>
    </fill>
    <fill>
      <patternFill patternType="solid">
        <fgColor theme="2"/>
        <bgColor indexed="64"/>
      </patternFill>
    </fill>
  </fills>
  <borders count="63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indexed="64"/>
      </right>
      <top style="thick">
        <color auto="1"/>
      </top>
      <bottom/>
      <diagonal/>
    </border>
    <border>
      <left style="thick">
        <color auto="1"/>
      </left>
      <right style="thin">
        <color indexed="64"/>
      </right>
      <top/>
      <bottom style="thick">
        <color auto="1"/>
      </bottom>
      <diagonal/>
    </border>
    <border>
      <left style="thick">
        <color auto="1"/>
      </left>
      <right style="thin">
        <color indexed="64"/>
      </right>
      <top/>
      <bottom/>
      <diagonal/>
    </border>
    <border>
      <left/>
      <right style="thick">
        <color theme="1"/>
      </right>
      <top style="thin">
        <color theme="4" tint="0.39997558519241921"/>
      </top>
      <bottom style="thick">
        <color theme="1"/>
      </bottom>
      <diagonal/>
    </border>
    <border>
      <left/>
      <right/>
      <top style="thick">
        <color theme="1"/>
      </top>
      <bottom style="thick">
        <color theme="1"/>
      </bottom>
      <diagonal/>
    </border>
    <border>
      <left/>
      <right style="thick">
        <color theme="1"/>
      </right>
      <top style="thin">
        <color theme="4" tint="0.39997558519241921"/>
      </top>
      <bottom/>
      <diagonal/>
    </border>
    <border>
      <left/>
      <right style="thick">
        <color theme="1"/>
      </right>
      <top style="thick">
        <color theme="1"/>
      </top>
      <bottom style="thick">
        <color theme="1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 style="thick">
        <color theme="1"/>
      </left>
      <right style="thick">
        <color theme="1"/>
      </right>
      <top/>
      <bottom/>
      <diagonal/>
    </border>
    <border>
      <left style="thick">
        <color theme="1"/>
      </left>
      <right style="thick">
        <color theme="1"/>
      </right>
      <top style="thin">
        <color theme="4" tint="0.39997558519241921"/>
      </top>
      <bottom/>
      <diagonal/>
    </border>
    <border>
      <left style="thick">
        <color theme="1"/>
      </left>
      <right style="thick">
        <color theme="1"/>
      </right>
      <top style="thin">
        <color theme="4" tint="0.39997558519241921"/>
      </top>
      <bottom style="thick">
        <color theme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theme="1"/>
      </left>
      <right style="thick">
        <color theme="1"/>
      </right>
      <top/>
      <bottom style="thick">
        <color theme="1"/>
      </bottom>
      <diagonal/>
    </border>
    <border>
      <left/>
      <right/>
      <top style="thick">
        <color rgb="FF000000"/>
      </top>
      <bottom/>
      <diagonal/>
    </border>
    <border>
      <left style="medium">
        <color indexed="64"/>
      </left>
      <right style="thick">
        <color rgb="FF000000"/>
      </right>
      <top style="medium">
        <color indexed="64"/>
      </top>
      <bottom style="thick">
        <color rgb="FF000000"/>
      </bottom>
      <diagonal/>
    </border>
    <border>
      <left/>
      <right style="thick">
        <color rgb="FF000000"/>
      </right>
      <top style="medium">
        <color indexed="64"/>
      </top>
      <bottom style="thick">
        <color rgb="FF000000"/>
      </bottom>
      <diagonal/>
    </border>
    <border>
      <left/>
      <right style="medium">
        <color indexed="64"/>
      </right>
      <top style="medium">
        <color indexed="64"/>
      </top>
      <bottom style="thick">
        <color rgb="FF000000"/>
      </bottom>
      <diagonal/>
    </border>
    <border>
      <left style="medium">
        <color indexed="64"/>
      </left>
      <right/>
      <top style="thick">
        <color rgb="FF000000"/>
      </top>
      <bottom/>
      <diagonal/>
    </border>
    <border>
      <left/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thick">
        <color rgb="FF000000"/>
      </bottom>
      <diagonal/>
    </border>
    <border>
      <left/>
      <right style="medium">
        <color indexed="64"/>
      </right>
      <top/>
      <bottom style="thick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medium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rgb="FF0B1526"/>
      </left>
      <right style="thick">
        <color rgb="FF0B1526"/>
      </right>
      <top style="thick">
        <color rgb="FF0B1526"/>
      </top>
      <bottom style="thick">
        <color rgb="FF0B1526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thick">
        <color theme="1"/>
      </left>
      <right style="medium">
        <color indexed="64"/>
      </right>
      <top/>
      <bottom/>
      <diagonal/>
    </border>
    <border>
      <left style="thick">
        <color auto="1"/>
      </left>
      <right style="thick">
        <color theme="1"/>
      </right>
      <top/>
      <bottom/>
      <diagonal/>
    </border>
    <border>
      <left style="thick">
        <color theme="1"/>
      </left>
      <right style="medium">
        <color auto="1"/>
      </right>
      <top/>
      <bottom style="thick">
        <color theme="1"/>
      </bottom>
      <diagonal/>
    </border>
    <border>
      <left style="thick">
        <color auto="1"/>
      </left>
      <right style="medium">
        <color indexed="64"/>
      </right>
      <top/>
      <bottom style="thick">
        <color theme="1"/>
      </bottom>
      <diagonal/>
    </border>
    <border>
      <left style="thick">
        <color auto="1"/>
      </left>
      <right style="thick">
        <color theme="1"/>
      </right>
      <top/>
      <bottom style="thick">
        <color theme="1"/>
      </bottom>
      <diagonal/>
    </border>
    <border>
      <left style="thick">
        <color theme="1"/>
      </left>
      <right style="medium">
        <color theme="1"/>
      </right>
      <top style="thick">
        <color theme="1"/>
      </top>
      <bottom style="thick">
        <color theme="1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rgb="FF000000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4" fillId="0" borderId="0" applyFont="0" applyFill="0" applyBorder="0" applyAlignment="0" applyProtection="0"/>
    <xf numFmtId="43" fontId="23" fillId="0" borderId="0" applyFont="0" applyFill="0" applyBorder="0" applyAlignment="0" applyProtection="0"/>
  </cellStyleXfs>
  <cellXfs count="161">
    <xf numFmtId="0" fontId="0" fillId="0" borderId="0" xfId="0"/>
    <xf numFmtId="0" fontId="7" fillId="2" borderId="1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10" fontId="11" fillId="0" borderId="2" xfId="0" applyNumberFormat="1" applyFont="1" applyBorder="1" applyAlignment="1">
      <alignment horizontal="center"/>
    </xf>
    <xf numFmtId="0" fontId="11" fillId="0" borderId="0" xfId="0" applyFont="1" applyAlignment="1">
      <alignment wrapText="1"/>
    </xf>
    <xf numFmtId="0" fontId="11" fillId="0" borderId="3" xfId="0" applyFont="1" applyBorder="1" applyAlignment="1">
      <alignment wrapText="1"/>
    </xf>
    <xf numFmtId="10" fontId="11" fillId="0" borderId="4" xfId="0" applyNumberFormat="1" applyFont="1" applyBorder="1" applyAlignment="1">
      <alignment horizontal="center" wrapText="1"/>
    </xf>
    <xf numFmtId="0" fontId="10" fillId="0" borderId="0" xfId="0" applyFont="1" applyAlignment="1">
      <alignment vertical="center"/>
    </xf>
    <xf numFmtId="0" fontId="11" fillId="0" borderId="5" xfId="0" applyFont="1" applyBorder="1" applyAlignment="1">
      <alignment wrapText="1"/>
    </xf>
    <xf numFmtId="10" fontId="11" fillId="0" borderId="5" xfId="0" applyNumberFormat="1" applyFont="1" applyBorder="1" applyAlignment="1">
      <alignment horizontal="center" wrapText="1"/>
    </xf>
    <xf numFmtId="0" fontId="11" fillId="0" borderId="2" xfId="0" applyFont="1" applyBorder="1" applyAlignment="1">
      <alignment horizontal="center"/>
    </xf>
    <xf numFmtId="9" fontId="0" fillId="0" borderId="0" xfId="1" applyFont="1"/>
    <xf numFmtId="9" fontId="0" fillId="0" borderId="0" xfId="1" applyFont="1" applyAlignment="1">
      <alignment horizontal="center"/>
    </xf>
    <xf numFmtId="0" fontId="6" fillId="0" borderId="0" xfId="0" applyFont="1"/>
    <xf numFmtId="10" fontId="0" fillId="0" borderId="0" xfId="1" applyNumberFormat="1" applyFont="1"/>
    <xf numFmtId="10" fontId="0" fillId="0" borderId="0" xfId="1" applyNumberFormat="1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10" fontId="0" fillId="0" borderId="0" xfId="0" applyNumberFormat="1"/>
    <xf numFmtId="0" fontId="0" fillId="0" borderId="7" xfId="0" applyBorder="1"/>
    <xf numFmtId="0" fontId="15" fillId="0" borderId="6" xfId="0" applyFont="1" applyBorder="1" applyAlignment="1">
      <alignment horizontal="center"/>
    </xf>
    <xf numFmtId="9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  <xf numFmtId="0" fontId="5" fillId="0" borderId="0" xfId="0" applyFont="1" applyAlignment="1">
      <alignment horizontal="center"/>
    </xf>
    <xf numFmtId="10" fontId="0" fillId="0" borderId="8" xfId="1" applyNumberFormat="1" applyFont="1" applyBorder="1" applyAlignment="1">
      <alignment horizontal="center"/>
    </xf>
    <xf numFmtId="9" fontId="22" fillId="0" borderId="0" xfId="1" applyFont="1" applyAlignment="1">
      <alignment horizontal="left"/>
    </xf>
    <xf numFmtId="0" fontId="0" fillId="0" borderId="0" xfId="0" applyAlignment="1">
      <alignment horizontal="left"/>
    </xf>
    <xf numFmtId="9" fontId="0" fillId="0" borderId="12" xfId="1" applyFont="1" applyFill="1" applyBorder="1" applyAlignment="1">
      <alignment horizontal="center"/>
    </xf>
    <xf numFmtId="9" fontId="0" fillId="0" borderId="13" xfId="1" applyFont="1" applyFill="1" applyBorder="1" applyAlignment="1">
      <alignment horizontal="center"/>
    </xf>
    <xf numFmtId="0" fontId="24" fillId="4" borderId="8" xfId="0" applyFont="1" applyFill="1" applyBorder="1" applyAlignment="1">
      <alignment horizontal="center"/>
    </xf>
    <xf numFmtId="0" fontId="24" fillId="4" borderId="9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9" fontId="16" fillId="7" borderId="17" xfId="1" applyFont="1" applyFill="1" applyBorder="1" applyAlignment="1">
      <alignment horizontal="center"/>
    </xf>
    <xf numFmtId="0" fontId="25" fillId="6" borderId="18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9" fontId="16" fillId="7" borderId="19" xfId="1" applyFont="1" applyFill="1" applyBorder="1" applyAlignment="1">
      <alignment horizontal="center"/>
    </xf>
    <xf numFmtId="9" fontId="16" fillId="8" borderId="19" xfId="1" applyFont="1" applyFill="1" applyBorder="1" applyAlignment="1">
      <alignment horizontal="center"/>
    </xf>
    <xf numFmtId="0" fontId="25" fillId="6" borderId="20" xfId="0" applyFont="1" applyFill="1" applyBorder="1" applyAlignment="1">
      <alignment horizontal="center"/>
    </xf>
    <xf numFmtId="10" fontId="16" fillId="7" borderId="17" xfId="1" applyNumberFormat="1" applyFont="1" applyFill="1" applyBorder="1" applyAlignment="1">
      <alignment horizontal="center"/>
    </xf>
    <xf numFmtId="10" fontId="16" fillId="8" borderId="19" xfId="1" applyNumberFormat="1" applyFont="1" applyFill="1" applyBorder="1" applyAlignment="1">
      <alignment horizontal="center"/>
    </xf>
    <xf numFmtId="10" fontId="16" fillId="7" borderId="19" xfId="1" applyNumberFormat="1" applyFont="1" applyFill="1" applyBorder="1" applyAlignment="1">
      <alignment horizontal="center"/>
    </xf>
    <xf numFmtId="0" fontId="24" fillId="4" borderId="14" xfId="0" applyFont="1" applyFill="1" applyBorder="1" applyAlignment="1">
      <alignment horizontal="right"/>
    </xf>
    <xf numFmtId="0" fontId="24" fillId="4" borderId="10" xfId="0" applyFont="1" applyFill="1" applyBorder="1" applyAlignment="1">
      <alignment horizontal="right"/>
    </xf>
    <xf numFmtId="10" fontId="0" fillId="0" borderId="0" xfId="1" applyNumberFormat="1" applyFont="1" applyAlignment="1">
      <alignment horizontal="right"/>
    </xf>
    <xf numFmtId="164" fontId="0" fillId="0" borderId="0" xfId="2" applyNumberFormat="1" applyFont="1" applyAlignment="1">
      <alignment horizontal="right"/>
    </xf>
    <xf numFmtId="0" fontId="0" fillId="0" borderId="0" xfId="0" applyAlignment="1">
      <alignment horizontal="right"/>
    </xf>
    <xf numFmtId="0" fontId="13" fillId="0" borderId="0" xfId="0" applyFont="1" applyAlignment="1">
      <alignment horizontal="center"/>
    </xf>
    <xf numFmtId="0" fontId="25" fillId="6" borderId="10" xfId="0" applyFont="1" applyFill="1" applyBorder="1" applyAlignment="1">
      <alignment horizontal="center"/>
    </xf>
    <xf numFmtId="10" fontId="16" fillId="7" borderId="12" xfId="1" applyNumberFormat="1" applyFont="1" applyFill="1" applyBorder="1" applyAlignment="1">
      <alignment horizontal="center"/>
    </xf>
    <xf numFmtId="10" fontId="16" fillId="8" borderId="12" xfId="1" applyNumberFormat="1" applyFont="1" applyFill="1" applyBorder="1" applyAlignment="1">
      <alignment horizontal="center"/>
    </xf>
    <xf numFmtId="10" fontId="3" fillId="0" borderId="6" xfId="0" applyNumberFormat="1" applyFont="1" applyBorder="1" applyAlignment="1">
      <alignment horizontal="center" wrapText="1"/>
    </xf>
    <xf numFmtId="0" fontId="25" fillId="6" borderId="21" xfId="0" applyFont="1" applyFill="1" applyBorder="1" applyAlignment="1">
      <alignment horizontal="center"/>
    </xf>
    <xf numFmtId="9" fontId="16" fillId="7" borderId="22" xfId="1" applyFont="1" applyFill="1" applyBorder="1" applyAlignment="1">
      <alignment horizontal="center"/>
    </xf>
    <xf numFmtId="9" fontId="16" fillId="8" borderId="23" xfId="1" applyFont="1" applyFill="1" applyBorder="1" applyAlignment="1">
      <alignment horizontal="center"/>
    </xf>
    <xf numFmtId="9" fontId="16" fillId="8" borderId="24" xfId="1" applyFont="1" applyFill="1" applyBorder="1" applyAlignment="1">
      <alignment horizontal="center"/>
    </xf>
    <xf numFmtId="9" fontId="16" fillId="8" borderId="17" xfId="1" applyFont="1" applyFill="1" applyBorder="1" applyAlignment="1">
      <alignment horizontal="center"/>
    </xf>
    <xf numFmtId="0" fontId="19" fillId="0" borderId="25" xfId="0" applyFont="1" applyBorder="1" applyAlignment="1">
      <alignment horizontal="center"/>
    </xf>
    <xf numFmtId="9" fontId="16" fillId="7" borderId="26" xfId="1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9" fontId="0" fillId="0" borderId="7" xfId="0" applyNumberFormat="1" applyBorder="1" applyAlignment="1">
      <alignment horizontal="center"/>
    </xf>
    <xf numFmtId="0" fontId="0" fillId="0" borderId="6" xfId="0" applyBorder="1"/>
    <xf numFmtId="9" fontId="0" fillId="0" borderId="7" xfId="1" applyFont="1" applyBorder="1" applyAlignment="1">
      <alignment horizontal="center"/>
    </xf>
    <xf numFmtId="9" fontId="0" fillId="0" borderId="6" xfId="1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9" fillId="0" borderId="6" xfId="0" applyFont="1" applyBorder="1"/>
    <xf numFmtId="10" fontId="11" fillId="0" borderId="6" xfId="0" applyNumberFormat="1" applyFont="1" applyBorder="1" applyAlignment="1">
      <alignment horizontal="center" wrapText="1"/>
    </xf>
    <xf numFmtId="0" fontId="18" fillId="2" borderId="28" xfId="0" applyFont="1" applyFill="1" applyBorder="1" applyAlignment="1">
      <alignment horizontal="center" wrapText="1"/>
    </xf>
    <xf numFmtId="0" fontId="18" fillId="2" borderId="29" xfId="0" applyFont="1" applyFill="1" applyBorder="1" applyAlignment="1">
      <alignment horizontal="center" wrapText="1"/>
    </xf>
    <xf numFmtId="0" fontId="18" fillId="2" borderId="30" xfId="0" applyFont="1" applyFill="1" applyBorder="1" applyAlignment="1">
      <alignment horizontal="center" wrapText="1"/>
    </xf>
    <xf numFmtId="0" fontId="11" fillId="0" borderId="33" xfId="0" applyFont="1" applyBorder="1" applyAlignment="1">
      <alignment wrapText="1"/>
    </xf>
    <xf numFmtId="10" fontId="11" fillId="0" borderId="34" xfId="0" applyNumberFormat="1" applyFont="1" applyBorder="1" applyAlignment="1">
      <alignment horizontal="center" wrapText="1"/>
    </xf>
    <xf numFmtId="0" fontId="11" fillId="0" borderId="35" xfId="0" applyFont="1" applyBorder="1" applyAlignment="1">
      <alignment wrapText="1"/>
    </xf>
    <xf numFmtId="10" fontId="11" fillId="0" borderId="36" xfId="0" applyNumberFormat="1" applyFont="1" applyBorder="1" applyAlignment="1">
      <alignment horizontal="center" wrapText="1"/>
    </xf>
    <xf numFmtId="0" fontId="11" fillId="0" borderId="37" xfId="0" applyFont="1" applyBorder="1" applyAlignment="1">
      <alignment wrapText="1"/>
    </xf>
    <xf numFmtId="10" fontId="11" fillId="0" borderId="38" xfId="0" applyNumberFormat="1" applyFont="1" applyBorder="1" applyAlignment="1">
      <alignment horizontal="center" wrapText="1"/>
    </xf>
    <xf numFmtId="9" fontId="0" fillId="0" borderId="0" xfId="0" applyNumberFormat="1"/>
    <xf numFmtId="10" fontId="11" fillId="0" borderId="39" xfId="0" applyNumberFormat="1" applyFont="1" applyBorder="1" applyAlignment="1">
      <alignment horizontal="center"/>
    </xf>
    <xf numFmtId="0" fontId="13" fillId="0" borderId="0" xfId="0" applyFont="1"/>
    <xf numFmtId="0" fontId="11" fillId="0" borderId="0" xfId="0" applyFont="1" applyAlignment="1">
      <alignment horizontal="left" wrapText="1"/>
    </xf>
    <xf numFmtId="10" fontId="16" fillId="8" borderId="13" xfId="1" applyNumberFormat="1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9" fontId="16" fillId="7" borderId="44" xfId="1" applyFont="1" applyFill="1" applyBorder="1" applyAlignment="1">
      <alignment horizontal="center"/>
    </xf>
    <xf numFmtId="9" fontId="28" fillId="9" borderId="44" xfId="1" applyFont="1" applyFill="1" applyBorder="1" applyAlignment="1">
      <alignment horizontal="center"/>
    </xf>
    <xf numFmtId="9" fontId="28" fillId="10" borderId="44" xfId="1" applyFont="1" applyFill="1" applyBorder="1" applyAlignment="1">
      <alignment horizontal="center"/>
    </xf>
    <xf numFmtId="10" fontId="28" fillId="9" borderId="44" xfId="1" applyNumberFormat="1" applyFont="1" applyFill="1" applyBorder="1" applyAlignment="1">
      <alignment horizontal="center"/>
    </xf>
    <xf numFmtId="10" fontId="28" fillId="10" borderId="44" xfId="1" applyNumberFormat="1" applyFont="1" applyFill="1" applyBorder="1" applyAlignment="1">
      <alignment horizontal="center"/>
    </xf>
    <xf numFmtId="10" fontId="16" fillId="7" borderId="44" xfId="1" applyNumberFormat="1" applyFont="1" applyFill="1" applyBorder="1" applyAlignment="1">
      <alignment horizontal="center"/>
    </xf>
    <xf numFmtId="0" fontId="25" fillId="6" borderId="25" xfId="0" applyFont="1" applyFill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25" fillId="6" borderId="46" xfId="0" applyFont="1" applyFill="1" applyBorder="1" applyAlignment="1">
      <alignment horizontal="center"/>
    </xf>
    <xf numFmtId="9" fontId="16" fillId="7" borderId="43" xfId="1" applyFont="1" applyFill="1" applyBorder="1" applyAlignment="1">
      <alignment horizontal="center"/>
    </xf>
    <xf numFmtId="9" fontId="16" fillId="8" borderId="43" xfId="1" applyFont="1" applyFill="1" applyBorder="1" applyAlignment="1">
      <alignment horizontal="center"/>
    </xf>
    <xf numFmtId="9" fontId="16" fillId="7" borderId="43" xfId="1" quotePrefix="1" applyFont="1" applyFill="1" applyBorder="1" applyAlignment="1">
      <alignment horizontal="center"/>
    </xf>
    <xf numFmtId="9" fontId="16" fillId="8" borderId="47" xfId="1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45" xfId="0" applyFont="1" applyBorder="1" applyAlignment="1">
      <alignment horizontal="center"/>
    </xf>
    <xf numFmtId="164" fontId="16" fillId="7" borderId="12" xfId="2" applyNumberFormat="1" applyFont="1" applyFill="1" applyBorder="1" applyAlignment="1">
      <alignment horizontal="center"/>
    </xf>
    <xf numFmtId="164" fontId="16" fillId="8" borderId="12" xfId="2" applyNumberFormat="1" applyFont="1" applyFill="1" applyBorder="1" applyAlignment="1">
      <alignment horizontal="center"/>
    </xf>
    <xf numFmtId="164" fontId="16" fillId="8" borderId="13" xfId="2" applyNumberFormat="1" applyFont="1" applyFill="1" applyBorder="1" applyAlignment="1">
      <alignment horizontal="center"/>
    </xf>
    <xf numFmtId="9" fontId="16" fillId="7" borderId="48" xfId="1" applyFont="1" applyFill="1" applyBorder="1" applyAlignment="1">
      <alignment horizontal="center"/>
    </xf>
    <xf numFmtId="9" fontId="16" fillId="7" borderId="49" xfId="1" applyFont="1" applyFill="1" applyBorder="1" applyAlignment="1">
      <alignment horizontal="center"/>
    </xf>
    <xf numFmtId="9" fontId="16" fillId="8" borderId="48" xfId="1" applyFont="1" applyFill="1" applyBorder="1" applyAlignment="1">
      <alignment horizontal="center"/>
    </xf>
    <xf numFmtId="9" fontId="16" fillId="8" borderId="49" xfId="1" applyFont="1" applyFill="1" applyBorder="1" applyAlignment="1">
      <alignment horizontal="center"/>
    </xf>
    <xf numFmtId="9" fontId="16" fillId="7" borderId="48" xfId="1" quotePrefix="1" applyFont="1" applyFill="1" applyBorder="1" applyAlignment="1">
      <alignment horizontal="center"/>
    </xf>
    <xf numFmtId="9" fontId="16" fillId="8" borderId="50" xfId="1" applyFont="1" applyFill="1" applyBorder="1" applyAlignment="1">
      <alignment horizontal="center"/>
    </xf>
    <xf numFmtId="9" fontId="16" fillId="8" borderId="51" xfId="1" applyFont="1" applyFill="1" applyBorder="1" applyAlignment="1">
      <alignment horizontal="center"/>
    </xf>
    <xf numFmtId="9" fontId="16" fillId="8" borderId="52" xfId="1" applyFont="1" applyFill="1" applyBorder="1" applyAlignment="1">
      <alignment horizontal="center"/>
    </xf>
    <xf numFmtId="0" fontId="25" fillId="6" borderId="53" xfId="0" applyFont="1" applyFill="1" applyBorder="1" applyAlignment="1">
      <alignment horizontal="center"/>
    </xf>
    <xf numFmtId="10" fontId="16" fillId="7" borderId="43" xfId="1" applyNumberFormat="1" applyFont="1" applyFill="1" applyBorder="1" applyAlignment="1">
      <alignment horizontal="center"/>
    </xf>
    <xf numFmtId="10" fontId="16" fillId="8" borderId="43" xfId="1" applyNumberFormat="1" applyFont="1" applyFill="1" applyBorder="1" applyAlignment="1">
      <alignment horizontal="center"/>
    </xf>
    <xf numFmtId="164" fontId="0" fillId="0" borderId="0" xfId="2" applyNumberFormat="1" applyFont="1" applyAlignment="1">
      <alignment horizontal="center"/>
    </xf>
    <xf numFmtId="0" fontId="16" fillId="4" borderId="6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27" fillId="4" borderId="40" xfId="0" applyFont="1" applyFill="1" applyBorder="1" applyAlignment="1">
      <alignment horizontal="center"/>
    </xf>
    <xf numFmtId="0" fontId="27" fillId="4" borderId="41" xfId="0" applyFont="1" applyFill="1" applyBorder="1" applyAlignment="1">
      <alignment horizontal="center"/>
    </xf>
    <xf numFmtId="0" fontId="27" fillId="4" borderId="42" xfId="0" applyFont="1" applyFill="1" applyBorder="1" applyAlignment="1">
      <alignment horizontal="center"/>
    </xf>
    <xf numFmtId="0" fontId="0" fillId="0" borderId="41" xfId="0" applyBorder="1" applyAlignment="1">
      <alignment horizontal="center"/>
    </xf>
    <xf numFmtId="0" fontId="24" fillId="4" borderId="11" xfId="0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24" fillId="4" borderId="8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12" fillId="3" borderId="31" xfId="0" applyFont="1" applyFill="1" applyBorder="1" applyAlignment="1">
      <alignment horizontal="center" wrapText="1"/>
    </xf>
    <xf numFmtId="0" fontId="0" fillId="0" borderId="27" xfId="0" applyBorder="1"/>
    <xf numFmtId="0" fontId="0" fillId="0" borderId="32" xfId="0" applyBorder="1"/>
    <xf numFmtId="0" fontId="12" fillId="3" borderId="27" xfId="0" applyFont="1" applyFill="1" applyBorder="1" applyAlignment="1">
      <alignment horizontal="center" wrapText="1"/>
    </xf>
    <xf numFmtId="0" fontId="9" fillId="0" borderId="27" xfId="0" applyFont="1" applyBorder="1"/>
    <xf numFmtId="0" fontId="21" fillId="4" borderId="27" xfId="0" applyFont="1" applyFill="1" applyBorder="1" applyAlignment="1">
      <alignment horizontal="center" wrapText="1"/>
    </xf>
    <xf numFmtId="0" fontId="18" fillId="2" borderId="28" xfId="0" applyFont="1" applyFill="1" applyBorder="1" applyAlignment="1">
      <alignment horizontal="center"/>
    </xf>
    <xf numFmtId="0" fontId="20" fillId="3" borderId="31" xfId="0" applyFont="1" applyFill="1" applyBorder="1" applyAlignment="1">
      <alignment horizontal="center"/>
    </xf>
    <xf numFmtId="0" fontId="10" fillId="0" borderId="54" xfId="0" applyFont="1" applyBorder="1" applyAlignment="1">
      <alignment horizontal="center"/>
    </xf>
    <xf numFmtId="10" fontId="11" fillId="0" borderId="55" xfId="0" applyNumberFormat="1" applyFont="1" applyBorder="1" applyAlignment="1">
      <alignment horizontal="center"/>
    </xf>
    <xf numFmtId="0" fontId="10" fillId="0" borderId="56" xfId="0" applyFont="1" applyBorder="1" applyAlignment="1">
      <alignment horizontal="center"/>
    </xf>
    <xf numFmtId="10" fontId="11" fillId="0" borderId="57" xfId="0" applyNumberFormat="1" applyFont="1" applyBorder="1" applyAlignment="1">
      <alignment horizontal="center"/>
    </xf>
    <xf numFmtId="10" fontId="11" fillId="0" borderId="58" xfId="0" applyNumberFormat="1" applyFont="1" applyBorder="1" applyAlignment="1">
      <alignment horizontal="center"/>
    </xf>
    <xf numFmtId="0" fontId="7" fillId="2" borderId="28" xfId="0" applyFont="1" applyFill="1" applyBorder="1" applyAlignment="1">
      <alignment horizontal="center"/>
    </xf>
    <xf numFmtId="0" fontId="8" fillId="3" borderId="31" xfId="0" applyFont="1" applyFill="1" applyBorder="1" applyAlignment="1">
      <alignment horizontal="center"/>
    </xf>
    <xf numFmtId="0" fontId="19" fillId="5" borderId="28" xfId="0" applyFont="1" applyFill="1" applyBorder="1" applyAlignment="1">
      <alignment horizontal="center" wrapText="1"/>
    </xf>
    <xf numFmtId="0" fontId="21" fillId="4" borderId="31" xfId="0" applyFont="1" applyFill="1" applyBorder="1" applyAlignment="1">
      <alignment horizontal="center" wrapText="1"/>
    </xf>
    <xf numFmtId="10" fontId="17" fillId="0" borderId="57" xfId="0" applyNumberFormat="1" applyFont="1" applyBorder="1" applyAlignment="1">
      <alignment horizontal="center"/>
    </xf>
    <xf numFmtId="0" fontId="16" fillId="4" borderId="54" xfId="0" applyFont="1" applyFill="1" applyBorder="1" applyAlignment="1">
      <alignment horizontal="center"/>
    </xf>
    <xf numFmtId="0" fontId="0" fillId="0" borderId="59" xfId="0" applyBorder="1" applyAlignment="1">
      <alignment horizontal="center"/>
    </xf>
    <xf numFmtId="0" fontId="6" fillId="0" borderId="54" xfId="0" applyFont="1" applyBorder="1"/>
    <xf numFmtId="10" fontId="0" fillId="0" borderId="6" xfId="1" applyNumberFormat="1" applyFont="1" applyBorder="1" applyAlignment="1">
      <alignment horizontal="center"/>
    </xf>
    <xf numFmtId="10" fontId="0" fillId="0" borderId="59" xfId="1" applyNumberFormat="1" applyFont="1" applyBorder="1" applyAlignment="1">
      <alignment horizontal="center"/>
    </xf>
    <xf numFmtId="0" fontId="6" fillId="0" borderId="56" xfId="0" applyFont="1" applyBorder="1"/>
    <xf numFmtId="10" fontId="0" fillId="0" borderId="60" xfId="1" applyNumberFormat="1" applyFont="1" applyBorder="1" applyAlignment="1">
      <alignment horizontal="center"/>
    </xf>
    <xf numFmtId="10" fontId="2" fillId="0" borderId="60" xfId="1" applyNumberFormat="1" applyFont="1" applyBorder="1" applyAlignment="1">
      <alignment horizontal="center"/>
    </xf>
    <xf numFmtId="10" fontId="0" fillId="0" borderId="61" xfId="1" applyNumberFormat="1" applyFont="1" applyBorder="1" applyAlignment="1">
      <alignment horizontal="center"/>
    </xf>
    <xf numFmtId="0" fontId="13" fillId="0" borderId="40" xfId="0" applyFont="1" applyBorder="1"/>
    <xf numFmtId="0" fontId="18" fillId="2" borderId="62" xfId="0" applyFont="1" applyFill="1" applyBorder="1" applyAlignment="1">
      <alignment horizontal="center" wrapText="1"/>
    </xf>
    <xf numFmtId="0" fontId="18" fillId="2" borderId="42" xfId="0" applyFont="1" applyFill="1" applyBorder="1" applyAlignment="1">
      <alignment horizontal="center" wrapText="1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0B1526"/>
      <color rgb="FFCCFF00"/>
      <color rgb="FF828282"/>
      <color rgb="FF4B4B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E6DA5-97CD-4015-BD34-C0721030509D}">
  <sheetPr>
    <tabColor rgb="FF828282"/>
  </sheetPr>
  <dimension ref="B1:U69"/>
  <sheetViews>
    <sheetView showGridLines="0" workbookViewId="0">
      <pane ySplit="2" topLeftCell="A38" activePane="bottomLeft" state="frozen"/>
      <selection pane="bottomLeft" activeCell="E60" sqref="E60"/>
    </sheetView>
  </sheetViews>
  <sheetFormatPr defaultColWidth="8.85546875" defaultRowHeight="15" x14ac:dyDescent="0.25"/>
  <cols>
    <col min="1" max="1" width="6.140625" customWidth="1"/>
    <col min="2" max="2" width="19" customWidth="1"/>
    <col min="3" max="18" width="11.42578125" customWidth="1"/>
  </cols>
  <sheetData>
    <row r="1" spans="2:21" ht="13.5" customHeight="1" thickBot="1" x14ac:dyDescent="0.3"/>
    <row r="2" spans="2:21" s="67" customFormat="1" ht="18" customHeight="1" thickTop="1" thickBot="1" x14ac:dyDescent="0.3">
      <c r="B2" s="95"/>
      <c r="C2" s="95" t="s">
        <v>1</v>
      </c>
      <c r="D2" s="95" t="s">
        <v>2</v>
      </c>
      <c r="E2" s="95" t="s">
        <v>3</v>
      </c>
      <c r="F2" s="95" t="s">
        <v>4</v>
      </c>
      <c r="G2" s="95" t="s">
        <v>104</v>
      </c>
      <c r="H2" s="95" t="s">
        <v>105</v>
      </c>
      <c r="I2" s="95">
        <v>711</v>
      </c>
      <c r="J2" s="95" t="s">
        <v>5</v>
      </c>
      <c r="K2" s="95" t="s">
        <v>8</v>
      </c>
      <c r="L2" s="95" t="s">
        <v>6</v>
      </c>
      <c r="M2" s="95" t="s">
        <v>7</v>
      </c>
      <c r="N2" s="95" t="s">
        <v>9</v>
      </c>
      <c r="O2" s="95" t="s">
        <v>10</v>
      </c>
      <c r="P2" s="95" t="s">
        <v>11</v>
      </c>
      <c r="Q2" s="95" t="s">
        <v>106</v>
      </c>
      <c r="R2" s="95" t="s">
        <v>107</v>
      </c>
    </row>
    <row r="3" spans="2:21" s="67" customFormat="1" ht="15.75" thickTop="1" x14ac:dyDescent="0.25">
      <c r="B3" s="90" t="s">
        <v>54</v>
      </c>
      <c r="C3" s="92">
        <f>SUMPRODUCT('Per competition'!C$4:C$11,Weights!$F$5:$F$12)</f>
        <v>0.95311925000000008</v>
      </c>
      <c r="D3" s="92">
        <f>SUMPRODUCT('Per competition'!D$4:D$11,Weights!$F$5:$F$12)</f>
        <v>0.94856174999999987</v>
      </c>
      <c r="E3" s="92">
        <f>SUMPRODUCT('Per competition'!E$4:E$11,Weights!$F$5:$F$12)</f>
        <v>0.95167575000000004</v>
      </c>
      <c r="F3" s="92">
        <f>SUMPRODUCT('Per competition'!F$4:F$11,Weights!$F$5:$F$12)</f>
        <v>0.9537525</v>
      </c>
      <c r="G3" s="92">
        <f>SUMPRODUCT('Per competition'!G$4:G$11,Weights!$F$5:$F$12)</f>
        <v>0.94693724999999995</v>
      </c>
      <c r="H3" s="92">
        <f>SUMPRODUCT('Per competition'!H$4:H$11,Weights!$F$5:$F$12)</f>
        <v>0.951156</v>
      </c>
      <c r="I3" s="92">
        <f>SUMPRODUCT('Per competition'!I$4:I$11,Weights!$F$5:$F$12)</f>
        <v>0.96641275000000004</v>
      </c>
      <c r="J3" s="92">
        <f>SUMPRODUCT('Per competition'!J$4:J$11,Weights!$F$5:$F$12)</f>
        <v>0.95143500000000003</v>
      </c>
      <c r="K3" s="92">
        <f>SUMPRODUCT('Per competition'!K$4:K$11,Weights!$F$5:$F$12)</f>
        <v>0.93023</v>
      </c>
      <c r="L3" s="92">
        <f>SUMPRODUCT('Per competition'!L$4:L$11,Weights!$F$5:$F$12)</f>
        <v>0.95188275000000011</v>
      </c>
      <c r="M3" s="92">
        <f>SUMPRODUCT('Per competition'!M$4:M$11,Weights!$F$5:$F$12)</f>
        <v>0.94298024999999996</v>
      </c>
      <c r="N3" s="92">
        <f>SUMPRODUCT('Per competition'!N$4:N$11,Weights!$F$5:$F$12)</f>
        <v>0.90995625000000002</v>
      </c>
      <c r="O3" s="92">
        <f>SUMPRODUCT('Per competition'!O$4:O$11,Weights!$F$5:$F$12)</f>
        <v>0.94945324999999992</v>
      </c>
      <c r="P3" s="92">
        <f>SUMPRODUCT('Per competition'!P$4:P$11,Weights!$F$5:$F$12)</f>
        <v>0.94563799999999998</v>
      </c>
      <c r="Q3" s="92">
        <f>SUMPRODUCT('Per competition'!Q$4:Q$11,Weights!$F$5:$F$12)</f>
        <v>0.94288124999999989</v>
      </c>
      <c r="R3" s="92">
        <f>SUMPRODUCT('Per competition'!R$4:R$11,Weights!$F$5:$F$12)</f>
        <v>0.94716975000000025</v>
      </c>
    </row>
    <row r="4" spans="2:21" x14ac:dyDescent="0.25">
      <c r="B4" s="91" t="s">
        <v>55</v>
      </c>
      <c r="C4" s="93">
        <f>SUMPRODUCT('Per competition'!C$13:C$20,Weights!$F$5:$F$12)</f>
        <v>0.9374927500000001</v>
      </c>
      <c r="D4" s="93">
        <f>SUMPRODUCT('Per competition'!D$13:D$20,Weights!$F$5:$F$12)</f>
        <v>0.93889774999999998</v>
      </c>
      <c r="E4" s="93">
        <f>SUMPRODUCT('Per competition'!E$13:E$20,Weights!$F$5:$F$12)</f>
        <v>0.92715424999999996</v>
      </c>
      <c r="F4" s="93">
        <f>SUMPRODUCT('Per competition'!F$13:F$20,Weights!$F$5:$F$12)</f>
        <v>0.93883650000000007</v>
      </c>
      <c r="G4" s="93">
        <f>SUMPRODUCT('Per competition'!G$13:G$20,Weights!$F$5:$F$12)</f>
        <v>0.92110100000000006</v>
      </c>
      <c r="H4" s="93">
        <f>SUMPRODUCT('Per competition'!H$13:H$20,Weights!$F$5:$F$12)</f>
        <v>0.93883650000000007</v>
      </c>
      <c r="I4" s="93">
        <f>SUMPRODUCT('Per competition'!I$13:I$20,Weights!$F$5:$F$12)</f>
        <v>0.93883650000000007</v>
      </c>
      <c r="J4" s="93">
        <f>SUMPRODUCT('Per competition'!J$13:J$20,Weights!$F$5:$F$12)</f>
        <v>0.93894774999999997</v>
      </c>
      <c r="K4" s="93">
        <f>SUMPRODUCT('Per competition'!K$13:K$20,Weights!$F$5:$F$12)</f>
        <v>0.92715550000000013</v>
      </c>
      <c r="L4" s="93">
        <f>SUMPRODUCT('Per competition'!L$13:L$20,Weights!$F$5:$F$12)</f>
        <v>0.94596500000000006</v>
      </c>
      <c r="M4" s="93">
        <f>SUMPRODUCT('Per competition'!M$13:M$20,Weights!$F$5:$F$12)</f>
        <v>0.92868974999999976</v>
      </c>
      <c r="N4" s="93">
        <f>SUMPRODUCT('Per competition'!N$13:N$20,Weights!$F$5:$F$12)</f>
        <v>0.94006499999999993</v>
      </c>
      <c r="O4" s="93">
        <f>SUMPRODUCT('Per competition'!O$13:O$20,Weights!$F$5:$F$12)</f>
        <v>0.93448399999999998</v>
      </c>
      <c r="P4" s="93">
        <f>SUMPRODUCT('Per competition'!P$13:P$20,Weights!$F$5:$F$12)</f>
        <v>0.94383949999999994</v>
      </c>
      <c r="Q4" s="93">
        <f>SUMPRODUCT('Per competition'!Q$13:Q$20,Weights!$F$5:$F$12)</f>
        <v>0.94109900000000002</v>
      </c>
      <c r="R4" s="93">
        <f>SUMPRODUCT('Per competition'!R$13:R$20,Weights!$F$5:$F$12)</f>
        <v>0.94630974999999995</v>
      </c>
    </row>
    <row r="5" spans="2:21" x14ac:dyDescent="0.25">
      <c r="B5" s="89" t="s">
        <v>58</v>
      </c>
      <c r="C5" s="94">
        <f>SUMPRODUCT(C3:C4,Weights!$I$5:$I$6)</f>
        <v>0.94530600000000009</v>
      </c>
      <c r="D5" s="94">
        <f>SUMPRODUCT(D3:D4,Weights!$I$5:$I$6)</f>
        <v>0.94372974999999992</v>
      </c>
      <c r="E5" s="94">
        <f>SUMPRODUCT(E3:E4,Weights!$I$5:$I$6)</f>
        <v>0.939415</v>
      </c>
      <c r="F5" s="94">
        <f>SUMPRODUCT(F3:F4,Weights!$I$5:$I$6)</f>
        <v>0.94629450000000004</v>
      </c>
      <c r="G5" s="94">
        <f>SUMPRODUCT(G3:G4,Weights!$I$5:$I$6)</f>
        <v>0.93401912500000006</v>
      </c>
      <c r="H5" s="94">
        <f>SUMPRODUCT(H3:H4,Weights!$I$5:$I$6)</f>
        <v>0.94499624999999998</v>
      </c>
      <c r="I5" s="94">
        <f>SUMPRODUCT(I3:I4,Weights!$I$5:$I$6)</f>
        <v>0.95262462500000011</v>
      </c>
      <c r="J5" s="94">
        <f>SUMPRODUCT(J3:J4,Weights!$I$5:$I$6)</f>
        <v>0.94519137500000006</v>
      </c>
      <c r="K5" s="94">
        <f>SUMPRODUCT(K3:K4,Weights!$I$5:$I$6)</f>
        <v>0.92869275000000007</v>
      </c>
      <c r="L5" s="94">
        <f>SUMPRODUCT(L3:L4,Weights!$I$5:$I$6)</f>
        <v>0.94892387500000008</v>
      </c>
      <c r="M5" s="94">
        <f>SUMPRODUCT(M3:M4,Weights!$I$5:$I$6)</f>
        <v>0.93583499999999986</v>
      </c>
      <c r="N5" s="94">
        <f>SUMPRODUCT(N3:N4,Weights!$I$5:$I$6)</f>
        <v>0.92501062499999998</v>
      </c>
      <c r="O5" s="94">
        <f>SUMPRODUCT(O3:O4,Weights!$I$5:$I$6)</f>
        <v>0.94196862499999989</v>
      </c>
      <c r="P5" s="94">
        <f>SUMPRODUCT(P3:P4,Weights!$I$5:$I$6)</f>
        <v>0.94473874999999996</v>
      </c>
      <c r="Q5" s="94">
        <f>SUMPRODUCT(Q3:Q4,Weights!$I$5:$I$6)</f>
        <v>0.94199012500000001</v>
      </c>
      <c r="R5" s="94">
        <f>SUMPRODUCT(R3:R4,Weights!$I$5:$I$6)</f>
        <v>0.9467397500000001</v>
      </c>
    </row>
    <row r="6" spans="2:21" x14ac:dyDescent="0.25">
      <c r="B6" s="90" t="s">
        <v>59</v>
      </c>
      <c r="C6" s="92">
        <f>SUMPRODUCT('Data - F1'!C$4:C$7,Weights!D19:D22)</f>
        <v>0.89767521677749229</v>
      </c>
      <c r="D6" s="92">
        <f>SUMPRODUCT('Data - F1'!D$4:D$7,Weights!$C$19:$C$22)</f>
        <v>0.8682265962955481</v>
      </c>
      <c r="E6" s="92">
        <f>SUMPRODUCT('Data - F1'!E$4:E$7,Weights!$C$19:$C$22)</f>
        <v>0.8682265962955481</v>
      </c>
      <c r="F6" s="92">
        <f>SUMPRODUCT('Data - F1'!F$4:F$7,Weights!$C$19:$C$22)</f>
        <v>0.8682265962955481</v>
      </c>
      <c r="G6" s="92">
        <f>SUMPRODUCT('Data - F1'!G$4:G$7,Weights!$C$19:$C$22)</f>
        <v>0.8682265962955481</v>
      </c>
      <c r="H6" s="92">
        <f>SUMPRODUCT('Data - F1'!H$4:H$7,Weights!$C$19:$C$22)</f>
        <v>0.8682265962955481</v>
      </c>
      <c r="I6" s="92">
        <f>SUMPRODUCT('Data - F1'!I$4:I$7,Weights!$C$19:$C$22)</f>
        <v>0.8682265962955481</v>
      </c>
      <c r="J6" s="92">
        <f>SUMPRODUCT('Data - F1'!J$4:J$7,Weights!$C$19:$C$22)</f>
        <v>0.8682265962955481</v>
      </c>
      <c r="K6" s="92">
        <f>SUMPRODUCT('Data - F1'!K$4:K$7,Weights!$C$19:$C$22)</f>
        <v>0.8682265962955481</v>
      </c>
      <c r="L6" s="92">
        <f>SUMPRODUCT('Data - F1'!L$4:L$7,Weights!$C$19:$C$22)</f>
        <v>0.8370347939126549</v>
      </c>
      <c r="M6" s="92">
        <f>SUMPRODUCT('Data - F1'!M$4:M$7,Weights!E19:E22)</f>
        <v>0.81459994369540312</v>
      </c>
      <c r="N6" s="92">
        <f>SUMPRODUCT('Data - F1'!N$4:N$7,Weights!E19:E22)</f>
        <v>0.84356057035188203</v>
      </c>
      <c r="O6" s="92">
        <f>SUMPRODUCT('Data - F1'!O$4:O$7,Weights!$C$19:$C$22)</f>
        <v>0.83233525644296436</v>
      </c>
      <c r="P6" s="92">
        <f>SUMPRODUCT('Data - F1'!P$4:P$7,Weights!F19:F22)</f>
        <v>0.73946914630321581</v>
      </c>
      <c r="Q6" s="92">
        <f>SUMPRODUCT('Data - F1'!Q$4:Q$7,Weights!$C$19:$C$22)</f>
        <v>0.82501313576756774</v>
      </c>
      <c r="R6" s="92">
        <f>SUMPRODUCT('Data - F1'!R$4:R$7,Weights!$C$19:$C$22)</f>
        <v>0.82501313576756774</v>
      </c>
    </row>
    <row r="7" spans="2:21" x14ac:dyDescent="0.25">
      <c r="B7" s="91" t="s">
        <v>61</v>
      </c>
      <c r="C7" s="93">
        <f>'Data - F1'!C9</f>
        <v>0.83265049699698868</v>
      </c>
      <c r="D7" s="93">
        <f>'Data - F1'!D9</f>
        <v>0.71923920548516551</v>
      </c>
      <c r="E7" s="93">
        <f>'Data - F1'!E9</f>
        <v>0.66778922090858917</v>
      </c>
      <c r="F7" s="93">
        <f>'Data - F1'!F9</f>
        <v>0.72040979209074651</v>
      </c>
      <c r="G7" s="93">
        <f>'Data - F1'!G9</f>
        <v>0.66735437012500354</v>
      </c>
      <c r="H7" s="93">
        <f>'Data - F1'!H9</f>
        <v>0.73128071791517857</v>
      </c>
      <c r="I7" s="93">
        <f>'Data - F1'!I9</f>
        <v>0.76593909608506905</v>
      </c>
      <c r="J7" s="93">
        <f>'Data - F1'!J9</f>
        <v>0.75808558416813598</v>
      </c>
      <c r="K7" s="93">
        <f>'Data - F1'!K9</f>
        <v>0.64584745622109607</v>
      </c>
      <c r="L7" s="93">
        <f>'Data - F1'!L9</f>
        <v>0.83171244752290607</v>
      </c>
      <c r="M7" s="93">
        <f>'Data - F1'!M9</f>
        <v>0.82080862290779044</v>
      </c>
      <c r="N7" s="93">
        <f>'Data - F1'!N9</f>
        <v>0.66082322995653742</v>
      </c>
      <c r="O7" s="93">
        <f>'Data - F1'!O9</f>
        <v>0.83305483083292542</v>
      </c>
      <c r="P7" s="93">
        <f>'Data - F1'!P9</f>
        <v>0.78069953109439338</v>
      </c>
      <c r="Q7" s="93">
        <f>'Data - F1'!Q9</f>
        <v>0.83077221075222352</v>
      </c>
      <c r="R7" s="93">
        <f>'Data - F1'!R9</f>
        <v>0.82844044938622452</v>
      </c>
    </row>
    <row r="8" spans="2:21" x14ac:dyDescent="0.25">
      <c r="B8" s="89" t="s">
        <v>62</v>
      </c>
      <c r="C8" s="94">
        <f>SUMPRODUCT(C6:C7,Weights!$I$19:$I$20)</f>
        <v>0.88467027282139166</v>
      </c>
      <c r="D8" s="94">
        <f>SUMPRODUCT(D6:D7,Weights!$I$19:$I$20)</f>
        <v>0.83842911813347165</v>
      </c>
      <c r="E8" s="94">
        <f>SUMPRODUCT(E6:E7,Weights!$I$19:$I$20)</f>
        <v>0.82813912121815636</v>
      </c>
      <c r="F8" s="94">
        <f>SUMPRODUCT(F6:F7,Weights!$I$19:$I$20)</f>
        <v>0.83866323545458787</v>
      </c>
      <c r="G8" s="94">
        <f>SUMPRODUCT(G6:G7,Weights!$I$19:$I$20)</f>
        <v>0.82805215106143926</v>
      </c>
      <c r="H8" s="94">
        <f>SUMPRODUCT(H6:H7,Weights!$I$19:$I$20)</f>
        <v>0.84083742061947431</v>
      </c>
      <c r="I8" s="94">
        <f>SUMPRODUCT(I6:I7,Weights!$I$19:$I$20)</f>
        <v>0.84776909625345243</v>
      </c>
      <c r="J8" s="94">
        <f>SUMPRODUCT(J6:J7,Weights!$I$19:$I$20)</f>
        <v>0.84619839387006579</v>
      </c>
      <c r="K8" s="94">
        <f>SUMPRODUCT(K6:K7,Weights!$I$19:$I$20)</f>
        <v>0.82375076828065774</v>
      </c>
      <c r="L8" s="94">
        <f>SUMPRODUCT(L6:L7,Weights!$I$19:$I$20)</f>
        <v>0.83597032463470511</v>
      </c>
      <c r="M8" s="94">
        <f>SUMPRODUCT(M6:M7,Weights!$I$19:$I$20)</f>
        <v>0.81584167953788067</v>
      </c>
      <c r="N8" s="94">
        <f>SUMPRODUCT(N6:N7,Weights!$I$19:$I$20)</f>
        <v>0.8070131022728132</v>
      </c>
      <c r="O8" s="94">
        <f>SUMPRODUCT(O6:O7,Weights!$I$19:$I$20)</f>
        <v>0.83247917132095661</v>
      </c>
      <c r="P8" s="94">
        <f>SUMPRODUCT(P6:P7,Weights!$I$19:$I$20)</f>
        <v>0.74771522326145146</v>
      </c>
      <c r="Q8" s="94">
        <f>SUMPRODUCT(Q6:Q7,Weights!$I$19:$I$20)</f>
        <v>0.82616495076449892</v>
      </c>
      <c r="R8" s="94">
        <f>SUMPRODUCT(R6:R7,Weights!$I$19:$I$20)</f>
        <v>0.82569859849129912</v>
      </c>
    </row>
    <row r="9" spans="2:21" x14ac:dyDescent="0.25">
      <c r="B9" s="90" t="s">
        <v>63</v>
      </c>
      <c r="C9" s="92">
        <f>SUMPRODUCT('Per competition'!C$22:C$23,Weights!$I$44:$I$45)</f>
        <v>0.93557749999999995</v>
      </c>
      <c r="D9" s="92">
        <f>SUMPRODUCT('Per competition'!D$22:D$23,Weights!$I$44:$I$45)</f>
        <v>0.94536999999999982</v>
      </c>
      <c r="E9" s="92">
        <f>SUMPRODUCT('Per competition'!E$22:E$23,Weights!$I$44:$I$45)</f>
        <v>0.94536999999999982</v>
      </c>
      <c r="F9" s="92">
        <f>SUMPRODUCT('Per competition'!F$22:F$23,Weights!$I$44:$I$45)</f>
        <v>0.94536999999999982</v>
      </c>
      <c r="G9" s="92">
        <f>SUMPRODUCT('Per competition'!G$22:G$23,Weights!$I$44:$I$45)</f>
        <v>0.94536999999999982</v>
      </c>
      <c r="H9" s="92">
        <f>SUMPRODUCT('Per competition'!H$22:H$23,Weights!$I$44:$I$45)</f>
        <v>0.94536999999999982</v>
      </c>
      <c r="I9" s="92">
        <f>SUMPRODUCT('Per competition'!I$22:I$23,Weights!$I$44:$I$45)</f>
        <v>0.94536999999999982</v>
      </c>
      <c r="J9" s="92">
        <f>SUMPRODUCT('Per competition'!J$22:J$23,Weights!$I$44:$I$45)</f>
        <v>0.94536999999999982</v>
      </c>
      <c r="K9" s="92">
        <f>SUMPRODUCT('Per competition'!K$22:K$23,Weights!$I$44:$I$45)</f>
        <v>0.94274499999999994</v>
      </c>
      <c r="L9" s="92">
        <f>SUMPRODUCT('Per competition'!L$22:L$23,Weights!$I$44:$I$45)</f>
        <v>0.94338899999999992</v>
      </c>
      <c r="M9" s="92">
        <f>SUMPRODUCT('Per competition'!M$22:M$23,Weights!$I$44:$I$45)</f>
        <v>0.9420734999999999</v>
      </c>
      <c r="N9" s="92">
        <f>SUMPRODUCT('Per competition'!N$22:N$23,Weights!$I$44:$I$45)</f>
        <v>0.93099249999999989</v>
      </c>
      <c r="O9" s="92">
        <f>SUMPRODUCT('Per competition'!O$22:O$23,Weights!$I$44:$I$45)</f>
        <v>0.93312349999999999</v>
      </c>
      <c r="P9" s="92">
        <f>SUMPRODUCT('Per competition'!P$22:P$23,Weights!$I$44:$I$45)</f>
        <v>0.93254249999999983</v>
      </c>
      <c r="Q9" s="92">
        <f>SUMPRODUCT('Per competition'!Q$22:Q$23,Weights!$I$44:$I$45)</f>
        <v>0.94526599999999994</v>
      </c>
      <c r="R9" s="92">
        <f>SUMPRODUCT('Per competition'!R$22:R$23,Weights!$I$44:$I$45)</f>
        <v>0.94579499999999994</v>
      </c>
      <c r="S9" s="20"/>
      <c r="T9" s="20"/>
      <c r="U9" s="20"/>
    </row>
    <row r="10" spans="2:21" x14ac:dyDescent="0.25">
      <c r="B10" s="91" t="s">
        <v>64</v>
      </c>
      <c r="C10" s="93">
        <f>SUMPRODUCT('Per competition'!C$24:C$25,Weights!$I$44:$I$45)</f>
        <v>0.93504899999999991</v>
      </c>
      <c r="D10" s="93">
        <f>SUMPRODUCT('Per competition'!D$24:D$25,Weights!$I$44:$I$45)</f>
        <v>0.93950299999999987</v>
      </c>
      <c r="E10" s="93">
        <f>SUMPRODUCT('Per competition'!E$24:E$25,Weights!$I$44:$I$45)</f>
        <v>0.93269749999999996</v>
      </c>
      <c r="F10" s="93">
        <f>SUMPRODUCT('Per competition'!F$24:F$25,Weights!$I$44:$I$45)</f>
        <v>0.93950299999999987</v>
      </c>
      <c r="G10" s="93">
        <f>SUMPRODUCT('Per competition'!G$24:G$25,Weights!$I$44:$I$45)</f>
        <v>0.91721900000000001</v>
      </c>
      <c r="H10" s="93">
        <f>SUMPRODUCT('Per competition'!H$24:H$25,Weights!$I$44:$I$45)</f>
        <v>0.93950299999999987</v>
      </c>
      <c r="I10" s="93">
        <f>SUMPRODUCT('Per competition'!I$24:I$25,Weights!$I$44:$I$45)</f>
        <v>0.93950299999999987</v>
      </c>
      <c r="J10" s="93">
        <f>SUMPRODUCT('Per competition'!J$24:J$25,Weights!$I$44:$I$45)</f>
        <v>0.93950299999999987</v>
      </c>
      <c r="K10" s="93">
        <f>SUMPRODUCT('Per competition'!K$24:K$25,Weights!$I$44:$I$45)</f>
        <v>0.93269749999999996</v>
      </c>
      <c r="L10" s="93">
        <f>SUMPRODUCT('Per competition'!L$24:L$25,Weights!$I$44:$I$45)</f>
        <v>0.93873794117647058</v>
      </c>
      <c r="M10" s="93">
        <f>SUMPRODUCT('Per competition'!M$24:M$25,Weights!$I$44:$I$45)</f>
        <v>0.93697149999999985</v>
      </c>
      <c r="N10" s="93">
        <f>SUMPRODUCT('Per competition'!N$24:N$25,Weights!J44:J45)</f>
        <v>0.94586999999999999</v>
      </c>
      <c r="O10" s="93">
        <f>SUMPRODUCT('Per competition'!O$24:O$25,Weights!$I$44:$I$45)</f>
        <v>0.92944950000000004</v>
      </c>
      <c r="P10" s="93">
        <f>SUMPRODUCT('Per competition'!P$24:P$25,Weights!$I$44:$I$45)</f>
        <v>0.93796199999999996</v>
      </c>
      <c r="Q10" s="93">
        <f>SUMPRODUCT('Per competition'!Q$24:Q$25,Weights!$I$44:$I$45)</f>
        <v>0.93908799999999992</v>
      </c>
      <c r="R10" s="93">
        <f>SUMPRODUCT('Per competition'!R$24:R$25,Weights!$I$44:$I$45)</f>
        <v>0.93945199999999995</v>
      </c>
      <c r="S10" s="18"/>
      <c r="T10" s="18"/>
      <c r="U10" s="18"/>
    </row>
    <row r="11" spans="2:21" x14ac:dyDescent="0.25">
      <c r="B11" s="89" t="s">
        <v>65</v>
      </c>
      <c r="C11" s="94">
        <f>SUMPRODUCT(C9:C10,Weights!$I$40:$I$41)</f>
        <v>0.93515470000000001</v>
      </c>
      <c r="D11" s="94">
        <f>SUMPRODUCT(D9:D10,Weights!$I$40:$I$41)</f>
        <v>0.94067639999999986</v>
      </c>
      <c r="E11" s="94">
        <f>SUMPRODUCT(E9:E10,Weights!$I$40:$I$41)</f>
        <v>0.93523199999999995</v>
      </c>
      <c r="F11" s="94">
        <f>SUMPRODUCT(F9:F10,Weights!$I$40:$I$41)</f>
        <v>0.94067639999999986</v>
      </c>
      <c r="G11" s="94">
        <f>SUMPRODUCT(G9:G10,Weights!$I$40:$I$41)</f>
        <v>0.92284920000000004</v>
      </c>
      <c r="H11" s="94">
        <f>SUMPRODUCT(H9:H10,Weights!$I$40:$I$41)</f>
        <v>0.94067639999999986</v>
      </c>
      <c r="I11" s="94">
        <f>SUMPRODUCT(I9:I10,Weights!$I$40:$I$41)</f>
        <v>0.94067639999999986</v>
      </c>
      <c r="J11" s="94">
        <f>SUMPRODUCT(J9:J10,Weights!$I$40:$I$41)</f>
        <v>0.94067639999999986</v>
      </c>
      <c r="K11" s="94">
        <f>SUMPRODUCT(K9:K10,Weights!$I$40:$I$41)</f>
        <v>0.93470699999999995</v>
      </c>
      <c r="L11" s="94">
        <f>SUMPRODUCT(L9:L10,Weights!$I$40:$I$41)</f>
        <v>0.93966815294117656</v>
      </c>
      <c r="M11" s="94">
        <f>SUMPRODUCT(M9:M10,Weights!$I$40:$I$41)</f>
        <v>0.93799189999999988</v>
      </c>
      <c r="N11" s="94">
        <f>SUMPRODUCT(N9:N10,Weights!$I$40:$I$41)</f>
        <v>0.94289449999999997</v>
      </c>
      <c r="O11" s="94">
        <f>SUMPRODUCT(O9:O10,Weights!$I$40:$I$41)</f>
        <v>0.93018430000000007</v>
      </c>
      <c r="P11" s="94">
        <f>SUMPRODUCT(P9:P10,Weights!$I$40:$I$41)</f>
        <v>0.93687809999999994</v>
      </c>
      <c r="Q11" s="94">
        <f>SUMPRODUCT(Q9:Q10,Weights!$I$40:$I$41)</f>
        <v>0.94032360000000004</v>
      </c>
      <c r="R11" s="94">
        <f>SUMPRODUCT(R9:R10,Weights!$I$40:$I$41)</f>
        <v>0.94072060000000002</v>
      </c>
      <c r="S11" s="18"/>
      <c r="T11" s="18"/>
      <c r="U11" s="18"/>
    </row>
    <row r="12" spans="2:21" x14ac:dyDescent="0.25">
      <c r="B12" s="90" t="s">
        <v>76</v>
      </c>
      <c r="C12" s="92">
        <f>SUMPRODUCT('Data - Basketball'!C$4:C$8,Weights!D29:D33)</f>
        <v>0.95034999999999992</v>
      </c>
      <c r="D12" s="92">
        <f>SUMPRODUCT('Data - Basketball'!D$4:D$8,Weights!$C$29:$C$33)</f>
        <v>0.94609999999999994</v>
      </c>
      <c r="E12" s="92">
        <f>SUMPRODUCT('Data - Basketball'!E$4:E$8,Weights!$C$29:$C$33)</f>
        <v>0.94609999999999994</v>
      </c>
      <c r="F12" s="92">
        <f>SUMPRODUCT('Data - Basketball'!F$4:F$8,Weights!$C$29:$C$33)</f>
        <v>0.94609999999999994</v>
      </c>
      <c r="G12" s="92">
        <f>SUMPRODUCT('Data - Basketball'!G$4:G$8,Weights!$C$29:$C$33)</f>
        <v>0.94609999999999994</v>
      </c>
      <c r="H12" s="92">
        <f>SUMPRODUCT('Data - Basketball'!H$4:H$8,Weights!$C$29:$C$33)</f>
        <v>0.94609999999999994</v>
      </c>
      <c r="I12" s="92">
        <f>SUMPRODUCT('Data - Basketball'!I$4:I$8,Weights!$C$29:$C$33)</f>
        <v>0.94609999999999994</v>
      </c>
      <c r="J12" s="92">
        <f>SUMPRODUCT('Data - Basketball'!J$4:J$8,Weights!$C$29:$C$33)</f>
        <v>0.94609999999999994</v>
      </c>
      <c r="K12" s="92">
        <f>SUMPRODUCT('Data - Basketball'!K$4:K$8,Weights!$C$29:$C$33)</f>
        <v>0.94609999999999994</v>
      </c>
      <c r="L12" s="92">
        <f>SUMPRODUCT('Data - Basketball'!L$4:L$8,Weights!$C$29:$C$33)</f>
        <v>0.93796000000000002</v>
      </c>
      <c r="M12" s="92">
        <f>SUMPRODUCT('Data - Basketball'!M$4:M$8,Weights!$C$29:$C$33)</f>
        <v>0.95247999999999999</v>
      </c>
      <c r="N12" s="92">
        <f>SUMPRODUCT('Data - Basketball'!N$4:N$8,Weights!$C$29:$C$33)</f>
        <v>0.87636999999999998</v>
      </c>
      <c r="O12" s="92">
        <f>SUMPRODUCT('Data - Basketball'!O$4:O$8,Weights!$C$29:$C$33)</f>
        <v>0.91827499999999995</v>
      </c>
      <c r="P12" s="92">
        <f>SUMPRODUCT('Data - Basketball'!P$4:P$8,Weights!D29:D33)</f>
        <v>0.9346000000000001</v>
      </c>
      <c r="Q12" s="92">
        <f>SUMPRODUCT('Data - Basketball'!Q$4:Q$8,Weights!$C$29:$C$33)</f>
        <v>0.93346499999999988</v>
      </c>
      <c r="R12" s="92">
        <f>SUMPRODUCT('Data - Basketball'!R$4:R$8,Weights!$C$29:$C$33)</f>
        <v>0.93730499999999994</v>
      </c>
      <c r="S12" s="18"/>
      <c r="T12" s="18"/>
      <c r="U12" s="18"/>
    </row>
    <row r="13" spans="2:21" x14ac:dyDescent="0.25">
      <c r="B13" s="91" t="s">
        <v>77</v>
      </c>
      <c r="C13" s="93">
        <f>SUMPRODUCT('Data - Basketball'!C10:C14,Weights!$C$29:$C$33)</f>
        <v>0.93607499999999999</v>
      </c>
      <c r="D13" s="93">
        <f>SUMPRODUCT('Data - Basketball'!D10:D14,Weights!$C$29:$C$33)</f>
        <v>0.93291999999999997</v>
      </c>
      <c r="E13" s="93">
        <f>SUMPRODUCT('Data - Basketball'!E10:E14,Weights!$C$29:$C$33)</f>
        <v>0.91967500000000002</v>
      </c>
      <c r="F13" s="93">
        <f>SUMPRODUCT('Data - Basketball'!F10:F14,Weights!$C$29:$C$33)</f>
        <v>0.93291999999999997</v>
      </c>
      <c r="G13" s="93">
        <f>SUMPRODUCT('Data - Basketball'!G10:G14,Weights!$C$29:$C$33)</f>
        <v>0.90220500000000003</v>
      </c>
      <c r="H13" s="93">
        <f>SUMPRODUCT('Data - Basketball'!H10:H14,Weights!$C$29:$C$33)</f>
        <v>0.93291999999999997</v>
      </c>
      <c r="I13" s="93">
        <f>SUMPRODUCT('Data - Basketball'!I10:I14,Weights!$C$29:$C$33)</f>
        <v>0.93291999999999997</v>
      </c>
      <c r="J13" s="93">
        <f>SUMPRODUCT('Data - Basketball'!J10:J14,Weights!$C$29:$C$33)</f>
        <v>0.93291999999999997</v>
      </c>
      <c r="K13" s="93">
        <f>SUMPRODUCT('Data - Basketball'!K10:K14,Weights!$C$29:$C$33)</f>
        <v>0.91967500000000002</v>
      </c>
      <c r="L13" s="93">
        <f>SUMPRODUCT('Data - Basketball'!L10:L14,Weights!E29:E33)</f>
        <v>0.91407894736842099</v>
      </c>
      <c r="M13" s="93">
        <f>SUMPRODUCT('Data - Basketball'!M10:M14,Weights!$C$29:$C$33)</f>
        <v>0.92506999999999995</v>
      </c>
      <c r="N13" s="93">
        <f>SUMPRODUCT('Data - Basketball'!N10:N14,Weights!$C$29:$C$33)</f>
        <v>0.89481499999999992</v>
      </c>
      <c r="O13" s="93">
        <f>SUMPRODUCT('Data - Basketball'!O10:O14,Weights!F29:F33)</f>
        <v>0.88266250000000002</v>
      </c>
      <c r="P13" s="93">
        <f>SUMPRODUCT('Data - Basketball'!P10:P14,Weights!$C$29:$C$33)</f>
        <v>0.92051000000000005</v>
      </c>
      <c r="Q13" s="93">
        <f>SUMPRODUCT('Data - Basketball'!Q10:Q14,Weights!$C$29:$C$33)</f>
        <v>0.93045500000000003</v>
      </c>
      <c r="R13" s="93">
        <f>SUMPRODUCT('Data - Basketball'!R10:R14,Weights!$C$29:$C$33)</f>
        <v>0.93045500000000003</v>
      </c>
      <c r="S13" s="18"/>
      <c r="T13" s="18"/>
      <c r="U13" s="18"/>
    </row>
    <row r="14" spans="2:21" x14ac:dyDescent="0.25">
      <c r="B14" s="89" t="s">
        <v>78</v>
      </c>
      <c r="C14" s="94">
        <f>SUMPRODUCT(C12:C13,Weights!$I$29:$I$30)</f>
        <v>0.93964375</v>
      </c>
      <c r="D14" s="94">
        <f>SUMPRODUCT(D12:D13,Weights!$I$29:$I$30)</f>
        <v>0.93621499999999991</v>
      </c>
      <c r="E14" s="94">
        <f>SUMPRODUCT(E12:E13,Weights!$I$29:$I$30)</f>
        <v>0.92628125000000006</v>
      </c>
      <c r="F14" s="94">
        <f>SUMPRODUCT(F12:F13,Weights!$I$29:$I$30)</f>
        <v>0.93621499999999991</v>
      </c>
      <c r="G14" s="94">
        <f>SUMPRODUCT(G12:G13,Weights!$I$29:$I$30)</f>
        <v>0.91317875000000004</v>
      </c>
      <c r="H14" s="94">
        <f>SUMPRODUCT(H12:H13,Weights!$I$29:$I$30)</f>
        <v>0.93621499999999991</v>
      </c>
      <c r="I14" s="94">
        <f>SUMPRODUCT(I12:I13,Weights!$I$29:$I$30)</f>
        <v>0.93621499999999991</v>
      </c>
      <c r="J14" s="94">
        <f>SUMPRODUCT(J12:J13,Weights!$I$29:$I$30)</f>
        <v>0.93621499999999991</v>
      </c>
      <c r="K14" s="94">
        <f>SUMPRODUCT(K12:K13,Weights!$I$29:$I$30)</f>
        <v>0.92628125000000006</v>
      </c>
      <c r="L14" s="94">
        <f>SUMPRODUCT(L12:L13,Weights!$I$29:$I$30)</f>
        <v>0.92004921052631572</v>
      </c>
      <c r="M14" s="94">
        <f>SUMPRODUCT(M12:M13,Weights!$I$29:$I$30)</f>
        <v>0.93192249999999999</v>
      </c>
      <c r="N14" s="94">
        <f>SUMPRODUCT(N12:N13,Weights!$I$29:$I$30)</f>
        <v>0.89020374999999996</v>
      </c>
      <c r="O14" s="94">
        <f>SUMPRODUCT(O12:O13,Weights!$I$29:$I$30)</f>
        <v>0.89156562500000003</v>
      </c>
      <c r="P14" s="94">
        <f>SUMPRODUCT(P12:P13,Weights!$I$29:$I$30)</f>
        <v>0.92403250000000003</v>
      </c>
      <c r="Q14" s="94">
        <f>SUMPRODUCT(Q12:Q13,Weights!$I$29:$I$30)</f>
        <v>0.93120749999999997</v>
      </c>
      <c r="R14" s="94">
        <f>SUMPRODUCT(R12:R13,Weights!$I$29:$I$30)</f>
        <v>0.93216749999999993</v>
      </c>
      <c r="S14" s="18"/>
      <c r="T14" s="18"/>
      <c r="U14" s="18"/>
    </row>
    <row r="15" spans="2:21" x14ac:dyDescent="0.25">
      <c r="B15" s="90" t="s">
        <v>82</v>
      </c>
      <c r="C15" s="92">
        <f>SUMPRODUCT('Data - Darts'!C4:C7,Weights!$C$52:$C$55)</f>
        <v>0.93796000000000002</v>
      </c>
      <c r="D15" s="92">
        <f>SUMPRODUCT('Data - Darts'!D4:D7,Weights!$C$52:$C$55)</f>
        <v>0.94276000000000004</v>
      </c>
      <c r="E15" s="92">
        <f>SUMPRODUCT('Data - Darts'!E4:E7,Weights!$C$52:$C$55)</f>
        <v>0.92956499999999997</v>
      </c>
      <c r="F15" s="92">
        <f>SUMPRODUCT('Data - Darts'!F4:F7,Weights!$C$52:$C$55)</f>
        <v>0.94276000000000004</v>
      </c>
      <c r="G15" s="92">
        <f>SUMPRODUCT('Data - Darts'!G4:G7,Weights!$C$52:$C$55)</f>
        <v>0.94276000000000004</v>
      </c>
      <c r="H15" s="92">
        <f>SUMPRODUCT('Data - Darts'!H4:H7,Weights!$C$52:$C$55)</f>
        <v>0.94276000000000004</v>
      </c>
      <c r="I15" s="92">
        <f>SUMPRODUCT('Data - Darts'!I4:I7,Weights!$C$52:$C$55)</f>
        <v>0.94276000000000004</v>
      </c>
      <c r="J15" s="92">
        <f>SUMPRODUCT('Data - Darts'!J4:J7,Weights!$C$52:$C$55)</f>
        <v>0.94276000000000004</v>
      </c>
      <c r="K15" s="92">
        <f>SUMPRODUCT('Data - Darts'!K4:K7,Weights!$C$52:$C$55)</f>
        <v>0.94276000000000004</v>
      </c>
      <c r="L15" s="92">
        <f>SUMPRODUCT('Data - Darts'!L4:L7,Weights!D52:D55)</f>
        <v>0.95141249999999999</v>
      </c>
      <c r="M15" s="92">
        <f>SUMPRODUCT('Data - Darts'!M4:M7,Weights!$C$52:$C$55)</f>
        <v>0.93055500000000002</v>
      </c>
      <c r="N15" s="92">
        <f>SUMPRODUCT('Data - Darts'!N4:N7,Weights!D52:D55)</f>
        <v>0.93500625000000004</v>
      </c>
      <c r="O15" s="92">
        <f>SUMPRODUCT('Data - Darts'!O4:O7,Weights!E52:E55)</f>
        <v>0.93567777777777772</v>
      </c>
      <c r="P15" s="92">
        <f>SUMPRODUCT('Data - Darts'!P4:P7,Weights!$C$52:$C$55)</f>
        <v>0.94711500000000004</v>
      </c>
      <c r="Q15" s="92">
        <f>SUMPRODUCT('Data - Darts'!Q4:Q7,Weights!$C$52:$C$55)</f>
        <v>0.92989000000000011</v>
      </c>
      <c r="R15" s="92">
        <f>SUMPRODUCT('Data - Darts'!R4:R7,Weights!$C$52:$C$55)</f>
        <v>0.93119000000000007</v>
      </c>
    </row>
    <row r="16" spans="2:21" x14ac:dyDescent="0.25">
      <c r="B16" s="91" t="s">
        <v>83</v>
      </c>
      <c r="C16" s="93">
        <f>SUMPRODUCT('Data - Darts'!C9:C12,Weights!$C$52:$C$55)</f>
        <v>0.92665000000000008</v>
      </c>
      <c r="D16" s="93">
        <f>SUMPRODUCT('Data - Darts'!D9:D12,Weights!$C$52:$C$55)</f>
        <v>0.94327500000000009</v>
      </c>
      <c r="E16" s="93">
        <f>SUMPRODUCT('Data - Darts'!E9:E12,Weights!$C$52:$C$55)</f>
        <v>0.93540000000000001</v>
      </c>
      <c r="F16" s="93">
        <f>SUMPRODUCT('Data - Darts'!F9:F12,Weights!$C$52:$C$55)</f>
        <v>0.94327500000000009</v>
      </c>
      <c r="G16" s="93">
        <f>SUMPRODUCT('Data - Darts'!G9:G12,Weights!$C$52:$C$55)</f>
        <v>0.92154000000000003</v>
      </c>
      <c r="H16" s="93">
        <f>SUMPRODUCT('Data - Darts'!H9:H12,Weights!$C$52:$C$55)</f>
        <v>0.94327500000000009</v>
      </c>
      <c r="I16" s="93">
        <f>SUMPRODUCT('Data - Darts'!I9:I12,Weights!$C$52:$C$55)</f>
        <v>0.94327500000000009</v>
      </c>
      <c r="J16" s="93">
        <f>SUMPRODUCT('Data - Darts'!J9:J12,Weights!$C$52:$C$55)</f>
        <v>0.94327500000000009</v>
      </c>
      <c r="K16" s="93">
        <f>SUMPRODUCT('Data - Darts'!K9:K12,Weights!$C$52:$C$55)</f>
        <v>0.93540000000000001</v>
      </c>
      <c r="L16" s="93">
        <f>SUMPRODUCT('Data - Darts'!L9:L12,Weights!$C$52:$C$55)</f>
        <v>0.85495499999999991</v>
      </c>
      <c r="M16" s="93">
        <f>SUMPRODUCT('Data - Darts'!M9:M12,Weights!$C$52:$C$55)</f>
        <v>0</v>
      </c>
      <c r="N16" s="93">
        <f>SUMPRODUCT('Data - Darts'!N9:N12,Weights!$C$52:$C$55)</f>
        <v>0</v>
      </c>
      <c r="O16" s="93">
        <f>SUMPRODUCT('Data - Darts'!O9:O12,Weights!$C$52:$C$55)</f>
        <v>0.94286499999999995</v>
      </c>
      <c r="P16" s="93">
        <f>SUMPRODUCT('Data - Darts'!P9:P12,Weights!$C$52:$C$55)</f>
        <v>0</v>
      </c>
      <c r="Q16" s="93">
        <f>SUMPRODUCT('Data - Darts'!Q9:Q12,Weights!$C$52:$C$55)</f>
        <v>0.92242000000000002</v>
      </c>
      <c r="R16" s="93">
        <f>SUMPRODUCT('Data - Darts'!R9:R12,Weights!$C$52:$C$55)</f>
        <v>0.92242000000000002</v>
      </c>
    </row>
    <row r="17" spans="2:21" x14ac:dyDescent="0.25">
      <c r="B17" s="89" t="s">
        <v>84</v>
      </c>
      <c r="C17" s="94">
        <f>SUMPRODUCT(C15:C16,Weights!$I$52:$I$53)</f>
        <v>0.93117399999999995</v>
      </c>
      <c r="D17" s="94">
        <f>SUMPRODUCT(D15:D16,Weights!$I$52:$I$53)</f>
        <v>0.94306900000000016</v>
      </c>
      <c r="E17" s="94">
        <f>SUMPRODUCT(E15:E16,Weights!$I$52:$I$53)</f>
        <v>0.93306599999999995</v>
      </c>
      <c r="F17" s="94">
        <f>SUMPRODUCT(F15:F16,Weights!$I$52:$I$53)</f>
        <v>0.94306900000000016</v>
      </c>
      <c r="G17" s="94">
        <f>SUMPRODUCT(G15:G16,Weights!$I$52:$I$53)</f>
        <v>0.93002800000000008</v>
      </c>
      <c r="H17" s="94">
        <f>SUMPRODUCT(H15:H16,Weights!$I$52:$I$53)</f>
        <v>0.94306900000000016</v>
      </c>
      <c r="I17" s="94">
        <f>SUMPRODUCT(I15:I16,Weights!$I$52:$I$53)</f>
        <v>0.94306900000000016</v>
      </c>
      <c r="J17" s="94">
        <f>SUMPRODUCT(J15:J16,Weights!$I$52:$I$53)</f>
        <v>0.94306900000000016</v>
      </c>
      <c r="K17" s="94">
        <f>SUMPRODUCT(K15:K16,Weights!$I$52:$I$53)</f>
        <v>0.93834400000000007</v>
      </c>
      <c r="L17" s="94">
        <f>SUMPRODUCT(L15:L16,Weights!$I$52:$I$53)</f>
        <v>0.89353799999999994</v>
      </c>
      <c r="M17" s="94">
        <f>SUMPRODUCT(M15:M16,Weights!J52:J53)</f>
        <v>0.93055500000000002</v>
      </c>
      <c r="N17" s="94">
        <f>SUMPRODUCT(N15:N16,Weights!J52:J53)</f>
        <v>0.93500625000000004</v>
      </c>
      <c r="O17" s="94">
        <f>SUMPRODUCT(O15:O16,Weights!$I$52:$I$53)</f>
        <v>0.93999011111111108</v>
      </c>
      <c r="P17" s="94">
        <f>SUMPRODUCT(P15:P16,Weights!J52:J53)</f>
        <v>0.94711500000000004</v>
      </c>
      <c r="Q17" s="94">
        <f>SUMPRODUCT(Q15:Q16,Weights!$I$52:$I$53)</f>
        <v>0.92540800000000001</v>
      </c>
      <c r="R17" s="94">
        <f>SUMPRODUCT(R15:R16,Weights!$I$52:$I$53)</f>
        <v>0.92592799999999997</v>
      </c>
    </row>
    <row r="19" spans="2:21" x14ac:dyDescent="0.25">
      <c r="B19" s="53" t="s">
        <v>87</v>
      </c>
      <c r="C19" s="18">
        <f>C5</f>
        <v>0.94530600000000009</v>
      </c>
      <c r="D19" s="18">
        <f t="shared" ref="D19:M19" si="0">D5</f>
        <v>0.94372974999999992</v>
      </c>
      <c r="E19" s="18">
        <f t="shared" si="0"/>
        <v>0.939415</v>
      </c>
      <c r="F19" s="18">
        <f t="shared" si="0"/>
        <v>0.94629450000000004</v>
      </c>
      <c r="G19" s="18">
        <f t="shared" si="0"/>
        <v>0.93401912500000006</v>
      </c>
      <c r="H19" s="18">
        <f t="shared" si="0"/>
        <v>0.94499624999999998</v>
      </c>
      <c r="I19" s="18">
        <f t="shared" si="0"/>
        <v>0.95262462500000011</v>
      </c>
      <c r="J19" s="18">
        <f t="shared" si="0"/>
        <v>0.94519137500000006</v>
      </c>
      <c r="K19" s="18">
        <f t="shared" si="0"/>
        <v>0.92869275000000007</v>
      </c>
      <c r="L19" s="18">
        <f t="shared" si="0"/>
        <v>0.94892387500000008</v>
      </c>
      <c r="M19" s="18">
        <f t="shared" si="0"/>
        <v>0.93583499999999986</v>
      </c>
      <c r="N19" s="18">
        <f t="shared" ref="N19:R19" si="1">N5</f>
        <v>0.92501062499999998</v>
      </c>
      <c r="O19" s="18">
        <f t="shared" si="1"/>
        <v>0.94196862499999989</v>
      </c>
      <c r="P19" s="18">
        <f t="shared" si="1"/>
        <v>0.94473874999999996</v>
      </c>
      <c r="Q19" s="18">
        <f t="shared" si="1"/>
        <v>0.94199012500000001</v>
      </c>
      <c r="R19" s="18">
        <f t="shared" si="1"/>
        <v>0.9467397500000001</v>
      </c>
    </row>
    <row r="20" spans="2:21" x14ac:dyDescent="0.25">
      <c r="B20" s="53" t="s">
        <v>88</v>
      </c>
      <c r="C20" s="18">
        <f>C8</f>
        <v>0.88467027282139166</v>
      </c>
      <c r="D20" s="18">
        <f t="shared" ref="D20:M20" si="2">D8</f>
        <v>0.83842911813347165</v>
      </c>
      <c r="E20" s="18">
        <f t="shared" si="2"/>
        <v>0.82813912121815636</v>
      </c>
      <c r="F20" s="18">
        <f t="shared" si="2"/>
        <v>0.83866323545458787</v>
      </c>
      <c r="G20" s="18">
        <f t="shared" si="2"/>
        <v>0.82805215106143926</v>
      </c>
      <c r="H20" s="18">
        <f t="shared" si="2"/>
        <v>0.84083742061947431</v>
      </c>
      <c r="I20" s="18">
        <f t="shared" si="2"/>
        <v>0.84776909625345243</v>
      </c>
      <c r="J20" s="18">
        <f t="shared" si="2"/>
        <v>0.84619839387006579</v>
      </c>
      <c r="K20" s="18">
        <f t="shared" si="2"/>
        <v>0.82375076828065774</v>
      </c>
      <c r="L20" s="18">
        <f t="shared" si="2"/>
        <v>0.83597032463470511</v>
      </c>
      <c r="M20" s="18">
        <f t="shared" si="2"/>
        <v>0.81584167953788067</v>
      </c>
      <c r="N20" s="18">
        <f t="shared" ref="N20:R20" si="3">N8</f>
        <v>0.8070131022728132</v>
      </c>
      <c r="O20" s="18">
        <f t="shared" si="3"/>
        <v>0.83247917132095661</v>
      </c>
      <c r="P20" s="18">
        <f t="shared" si="3"/>
        <v>0.74771522326145146</v>
      </c>
      <c r="Q20" s="18">
        <f t="shared" si="3"/>
        <v>0.82616495076449892</v>
      </c>
      <c r="R20" s="18">
        <f t="shared" si="3"/>
        <v>0.82569859849129912</v>
      </c>
    </row>
    <row r="21" spans="2:21" x14ac:dyDescent="0.25">
      <c r="B21" s="53" t="s">
        <v>35</v>
      </c>
      <c r="C21" s="18">
        <f t="shared" ref="C21:M21" si="4">C11</f>
        <v>0.93515470000000001</v>
      </c>
      <c r="D21" s="18">
        <f t="shared" si="4"/>
        <v>0.94067639999999986</v>
      </c>
      <c r="E21" s="18">
        <f t="shared" si="4"/>
        <v>0.93523199999999995</v>
      </c>
      <c r="F21" s="18">
        <f t="shared" si="4"/>
        <v>0.94067639999999986</v>
      </c>
      <c r="G21" s="18">
        <f t="shared" si="4"/>
        <v>0.92284920000000004</v>
      </c>
      <c r="H21" s="18">
        <f t="shared" si="4"/>
        <v>0.94067639999999986</v>
      </c>
      <c r="I21" s="18">
        <f t="shared" si="4"/>
        <v>0.94067639999999986</v>
      </c>
      <c r="J21" s="18">
        <f t="shared" si="4"/>
        <v>0.94067639999999986</v>
      </c>
      <c r="K21" s="18">
        <f t="shared" si="4"/>
        <v>0.93470699999999995</v>
      </c>
      <c r="L21" s="18">
        <f t="shared" si="4"/>
        <v>0.93966815294117656</v>
      </c>
      <c r="M21" s="18">
        <f t="shared" si="4"/>
        <v>0.93799189999999988</v>
      </c>
      <c r="N21" s="18">
        <f t="shared" ref="N21:R21" si="5">N11</f>
        <v>0.94289449999999997</v>
      </c>
      <c r="O21" s="18">
        <f t="shared" si="5"/>
        <v>0.93018430000000007</v>
      </c>
      <c r="P21" s="18">
        <f t="shared" si="5"/>
        <v>0.93687809999999994</v>
      </c>
      <c r="Q21" s="18">
        <f t="shared" si="5"/>
        <v>0.94032360000000004</v>
      </c>
      <c r="R21" s="18">
        <f t="shared" si="5"/>
        <v>0.94072060000000002</v>
      </c>
    </row>
    <row r="22" spans="2:21" x14ac:dyDescent="0.25">
      <c r="B22" s="53" t="s">
        <v>41</v>
      </c>
      <c r="C22" s="18">
        <f>C14</f>
        <v>0.93964375</v>
      </c>
      <c r="D22" s="18">
        <f t="shared" ref="D22:M22" si="6">D14</f>
        <v>0.93621499999999991</v>
      </c>
      <c r="E22" s="18">
        <f t="shared" si="6"/>
        <v>0.92628125000000006</v>
      </c>
      <c r="F22" s="18">
        <f t="shared" si="6"/>
        <v>0.93621499999999991</v>
      </c>
      <c r="G22" s="18">
        <f t="shared" si="6"/>
        <v>0.91317875000000004</v>
      </c>
      <c r="H22" s="18">
        <f t="shared" si="6"/>
        <v>0.93621499999999991</v>
      </c>
      <c r="I22" s="18">
        <f t="shared" si="6"/>
        <v>0.93621499999999991</v>
      </c>
      <c r="J22" s="18">
        <f t="shared" si="6"/>
        <v>0.93621499999999991</v>
      </c>
      <c r="K22" s="18">
        <f t="shared" si="6"/>
        <v>0.92628125000000006</v>
      </c>
      <c r="L22" s="18">
        <f t="shared" si="6"/>
        <v>0.92004921052631572</v>
      </c>
      <c r="M22" s="18">
        <f t="shared" si="6"/>
        <v>0.93192249999999999</v>
      </c>
      <c r="N22" s="18">
        <f t="shared" ref="N22:R22" si="7">N14</f>
        <v>0.89020374999999996</v>
      </c>
      <c r="O22" s="18">
        <f t="shared" si="7"/>
        <v>0.89156562500000003</v>
      </c>
      <c r="P22" s="18">
        <f t="shared" si="7"/>
        <v>0.92403250000000003</v>
      </c>
      <c r="Q22" s="18">
        <f t="shared" si="7"/>
        <v>0.93120749999999997</v>
      </c>
      <c r="R22" s="18">
        <f t="shared" si="7"/>
        <v>0.93216749999999993</v>
      </c>
    </row>
    <row r="23" spans="2:21" x14ac:dyDescent="0.25">
      <c r="B23" s="53" t="s">
        <v>46</v>
      </c>
      <c r="C23" s="18">
        <f>C17</f>
        <v>0.93117399999999995</v>
      </c>
      <c r="D23" s="18">
        <f t="shared" ref="D23:R23" si="8">D17</f>
        <v>0.94306900000000016</v>
      </c>
      <c r="E23" s="18">
        <f t="shared" si="8"/>
        <v>0.93306599999999995</v>
      </c>
      <c r="F23" s="18">
        <f t="shared" si="8"/>
        <v>0.94306900000000016</v>
      </c>
      <c r="G23" s="18">
        <f t="shared" si="8"/>
        <v>0.93002800000000008</v>
      </c>
      <c r="H23" s="18">
        <f t="shared" si="8"/>
        <v>0.94306900000000016</v>
      </c>
      <c r="I23" s="18">
        <f t="shared" si="8"/>
        <v>0.94306900000000016</v>
      </c>
      <c r="J23" s="18">
        <f t="shared" si="8"/>
        <v>0.94306900000000016</v>
      </c>
      <c r="K23" s="18">
        <f t="shared" si="8"/>
        <v>0.93834400000000007</v>
      </c>
      <c r="L23" s="18">
        <f t="shared" si="8"/>
        <v>0.89353799999999994</v>
      </c>
      <c r="M23" s="18">
        <f t="shared" si="8"/>
        <v>0.93055500000000002</v>
      </c>
      <c r="N23" s="18">
        <f t="shared" si="8"/>
        <v>0.93500625000000004</v>
      </c>
      <c r="O23" s="18">
        <f t="shared" si="8"/>
        <v>0.93999011111111108</v>
      </c>
      <c r="P23" s="18">
        <f t="shared" si="8"/>
        <v>0.94711500000000004</v>
      </c>
      <c r="Q23" s="18">
        <f t="shared" si="8"/>
        <v>0.92540800000000001</v>
      </c>
      <c r="R23" s="18">
        <f t="shared" si="8"/>
        <v>0.92592799999999997</v>
      </c>
    </row>
    <row r="24" spans="2:21" ht="15.75" thickBot="1" x14ac:dyDescent="0.3"/>
    <row r="25" spans="2:21" ht="16.5" thickTop="1" thickBot="1" x14ac:dyDescent="0.3">
      <c r="B25" s="20" t="s">
        <v>79</v>
      </c>
      <c r="C25" s="24">
        <f>SUMPRODUCT(C19:C23,Weights!$C$62:$C$66)</f>
        <v>0.93826452864106968</v>
      </c>
      <c r="D25" s="24">
        <f>SUMPRODUCT(D19:D23,Weights!$C$62:$C$66)</f>
        <v>0.93703649840667369</v>
      </c>
      <c r="E25" s="24">
        <f>SUMPRODUCT(E19:E23,Weights!$C$62:$C$66)</f>
        <v>0.93106633106090797</v>
      </c>
      <c r="F25" s="24">
        <f>SUMPRODUCT(F19:F23,Weights!$C$62:$C$66)</f>
        <v>0.93845881677272946</v>
      </c>
      <c r="G25" s="24">
        <f>SUMPRODUCT(G19:G23,Weights!$C$62:$C$66)</f>
        <v>0.92400364130307211</v>
      </c>
      <c r="H25" s="24">
        <f>SUMPRODUCT(H19:H23,Weights!$C$62:$C$66)</f>
        <v>0.93785348853097372</v>
      </c>
      <c r="I25" s="24">
        <f>SUMPRODUCT(I19:I23,Weights!$C$62:$C$66)</f>
        <v>0.94239567856267281</v>
      </c>
      <c r="J25" s="24">
        <f>SUMPRODUCT(J19:J23,Weights!$C$62:$C$66)</f>
        <v>0.93822885594350347</v>
      </c>
      <c r="K25" s="24">
        <f>SUMPRODUCT(K19:K23,Weights!$C$62:$C$66)</f>
        <v>0.92537247591403293</v>
      </c>
      <c r="L25" s="24">
        <f>SUMPRODUCT(L19:L23,Weights!$C$62:$C$66)</f>
        <v>0.93299899912260231</v>
      </c>
      <c r="M25" s="24">
        <f>SUMPRODUCT(M19:M23,Weights!$C$62:$C$66)</f>
        <v>0.92934746397689394</v>
      </c>
      <c r="N25" s="24">
        <f>SUMPRODUCT(N19:N23,Weights!$C$62:$C$66)</f>
        <v>0.92020639886364075</v>
      </c>
      <c r="O25" s="24">
        <f>SUMPRODUCT(O19:O23,Weights!$C$62:$C$66)</f>
        <v>0.92889913592715889</v>
      </c>
      <c r="P25" s="24">
        <f>SUMPRODUCT(P19:P23,Weights!$C$62:$C$66)</f>
        <v>0.93148244366307265</v>
      </c>
      <c r="Q25" s="24">
        <f>SUMPRODUCT(Q19:Q23,Weights!$C$62:$C$66)</f>
        <v>0.933129086288225</v>
      </c>
      <c r="R25" s="24">
        <f>SUMPRODUCT(R19:R23,Weights!$C$62:$C$66)</f>
        <v>0.93594546242456511</v>
      </c>
    </row>
    <row r="26" spans="2:21" ht="15.75" thickTop="1" x14ac:dyDescent="0.25">
      <c r="B26" s="70" t="s">
        <v>93</v>
      </c>
      <c r="C26" s="16">
        <f>RANK(C25,$C$25:$R$25)</f>
        <v>3</v>
      </c>
      <c r="D26" s="16">
        <f t="shared" ref="D26:R26" si="9">RANK(D25,$C$25:$R$25)</f>
        <v>6</v>
      </c>
      <c r="E26" s="16">
        <f t="shared" si="9"/>
        <v>11</v>
      </c>
      <c r="F26" s="16">
        <f t="shared" si="9"/>
        <v>2</v>
      </c>
      <c r="G26" s="16">
        <f t="shared" si="9"/>
        <v>15</v>
      </c>
      <c r="H26" s="16">
        <f t="shared" si="9"/>
        <v>5</v>
      </c>
      <c r="I26" s="16">
        <f t="shared" si="9"/>
        <v>1</v>
      </c>
      <c r="J26" s="16">
        <f t="shared" si="9"/>
        <v>4</v>
      </c>
      <c r="K26" s="16">
        <f t="shared" si="9"/>
        <v>14</v>
      </c>
      <c r="L26" s="16">
        <f t="shared" si="9"/>
        <v>9</v>
      </c>
      <c r="M26" s="16">
        <f t="shared" si="9"/>
        <v>12</v>
      </c>
      <c r="N26" s="16">
        <f t="shared" si="9"/>
        <v>16</v>
      </c>
      <c r="O26" s="16">
        <f t="shared" si="9"/>
        <v>13</v>
      </c>
      <c r="P26" s="16">
        <f t="shared" si="9"/>
        <v>10</v>
      </c>
      <c r="Q26" s="16">
        <f t="shared" si="9"/>
        <v>8</v>
      </c>
      <c r="R26" s="16">
        <f t="shared" si="9"/>
        <v>7</v>
      </c>
      <c r="S26" s="18"/>
      <c r="T26" s="18"/>
      <c r="U26" s="18"/>
    </row>
    <row r="27" spans="2:21" x14ac:dyDescent="0.25"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O27" s="17"/>
      <c r="P27" s="18"/>
      <c r="Q27" s="18"/>
      <c r="R27" s="18"/>
      <c r="S27" s="18"/>
      <c r="T27" s="18"/>
      <c r="U27" s="18"/>
    </row>
    <row r="28" spans="2:21" ht="15.75" thickBot="1" x14ac:dyDescent="0.3">
      <c r="O28" s="23"/>
      <c r="P28" s="18"/>
      <c r="Q28" s="18"/>
      <c r="R28" s="18"/>
      <c r="S28" s="18"/>
      <c r="T28" s="18"/>
      <c r="U28" s="18"/>
    </row>
    <row r="29" spans="2:21" s="16" customFormat="1" ht="16.5" thickTop="1" thickBot="1" x14ac:dyDescent="0.3">
      <c r="B29" s="115" t="s">
        <v>92</v>
      </c>
      <c r="C29" s="115" t="s">
        <v>154</v>
      </c>
      <c r="D29" s="115" t="s">
        <v>155</v>
      </c>
      <c r="E29" s="16" t="s">
        <v>156</v>
      </c>
      <c r="O29" s="26"/>
      <c r="P29" s="26"/>
    </row>
    <row r="30" spans="2:21" s="16" customFormat="1" ht="15.75" thickTop="1" x14ac:dyDescent="0.25">
      <c r="B30" s="107" t="s">
        <v>139</v>
      </c>
      <c r="C30" s="116">
        <v>0.94239567856267281</v>
      </c>
      <c r="D30" s="116"/>
      <c r="E30" s="22">
        <f>C30-D30</f>
        <v>0.94239567856267281</v>
      </c>
    </row>
    <row r="31" spans="2:21" s="16" customFormat="1" x14ac:dyDescent="0.25">
      <c r="B31" s="109" t="s">
        <v>6</v>
      </c>
      <c r="C31" s="117">
        <v>0.93869869912260229</v>
      </c>
      <c r="D31" s="117">
        <v>0.9425</v>
      </c>
      <c r="E31" s="22">
        <f>C31-D31</f>
        <v>-3.8013008773977175E-3</v>
      </c>
    </row>
    <row r="32" spans="2:21" s="16" customFormat="1" x14ac:dyDescent="0.25">
      <c r="B32" s="107" t="s">
        <v>4</v>
      </c>
      <c r="C32" s="116">
        <v>0.93845881677272946</v>
      </c>
      <c r="D32" s="116">
        <v>0.9395</v>
      </c>
      <c r="E32" s="22">
        <f>C32-D32</f>
        <v>-1.0411832272705368E-3</v>
      </c>
    </row>
    <row r="33" spans="2:5" s="16" customFormat="1" x14ac:dyDescent="0.25">
      <c r="B33" s="109" t="s">
        <v>1</v>
      </c>
      <c r="C33" s="117">
        <v>0.93826452864106968</v>
      </c>
      <c r="D33" s="117">
        <v>0.93730000000000002</v>
      </c>
      <c r="E33" s="22">
        <f>C33-D33</f>
        <v>9.6452864106966185E-4</v>
      </c>
    </row>
    <row r="34" spans="2:5" s="16" customFormat="1" x14ac:dyDescent="0.25">
      <c r="B34" s="107" t="s">
        <v>5</v>
      </c>
      <c r="C34" s="116">
        <v>0.93822885594350347</v>
      </c>
      <c r="D34" s="116">
        <v>0.93669999999999998</v>
      </c>
      <c r="E34" s="22">
        <f>C34-D34</f>
        <v>1.5288559435034932E-3</v>
      </c>
    </row>
    <row r="35" spans="2:5" s="16" customFormat="1" x14ac:dyDescent="0.25">
      <c r="B35" s="109" t="s">
        <v>105</v>
      </c>
      <c r="C35" s="117">
        <v>0.93785348853097372</v>
      </c>
      <c r="D35" s="117"/>
      <c r="E35" s="22">
        <f>C35-D35</f>
        <v>0.93785348853097372</v>
      </c>
    </row>
    <row r="36" spans="2:5" s="16" customFormat="1" x14ac:dyDescent="0.25">
      <c r="B36" s="107" t="s">
        <v>2</v>
      </c>
      <c r="C36" s="116">
        <v>0.93703649840667369</v>
      </c>
      <c r="D36" s="116">
        <v>0.9385</v>
      </c>
      <c r="E36" s="22">
        <f>C36-D36</f>
        <v>-1.4635015933263107E-3</v>
      </c>
    </row>
    <row r="37" spans="2:5" s="16" customFormat="1" x14ac:dyDescent="0.25">
      <c r="B37" s="109" t="s">
        <v>107</v>
      </c>
      <c r="C37" s="117">
        <v>0.93594546242456511</v>
      </c>
      <c r="D37" s="117"/>
      <c r="E37" s="22">
        <f>C37-D37</f>
        <v>0.93594546242456511</v>
      </c>
    </row>
    <row r="38" spans="2:5" s="16" customFormat="1" x14ac:dyDescent="0.25">
      <c r="B38" s="107" t="s">
        <v>106</v>
      </c>
      <c r="C38" s="116">
        <v>0.933129086288225</v>
      </c>
      <c r="D38" s="116"/>
      <c r="E38" s="22">
        <f>C38-D38</f>
        <v>0.933129086288225</v>
      </c>
    </row>
    <row r="39" spans="2:5" s="16" customFormat="1" x14ac:dyDescent="0.25">
      <c r="B39" s="109" t="s">
        <v>11</v>
      </c>
      <c r="C39" s="117">
        <v>0.93148244366307265</v>
      </c>
      <c r="D39" s="117">
        <v>0.94130000000000003</v>
      </c>
      <c r="E39" s="22">
        <f>C39-D39</f>
        <v>-9.8175563369273799E-3</v>
      </c>
    </row>
    <row r="40" spans="2:5" s="16" customFormat="1" x14ac:dyDescent="0.25">
      <c r="B40" s="107" t="s">
        <v>3</v>
      </c>
      <c r="C40" s="116">
        <v>0.93106633106090797</v>
      </c>
      <c r="D40" s="116">
        <v>0.93379999999999996</v>
      </c>
      <c r="E40" s="22">
        <f>C40-D40</f>
        <v>-2.7336689390919933E-3</v>
      </c>
    </row>
    <row r="41" spans="2:5" s="16" customFormat="1" x14ac:dyDescent="0.25">
      <c r="B41" s="109" t="s">
        <v>7</v>
      </c>
      <c r="C41" s="117">
        <v>0.92934746397689394</v>
      </c>
      <c r="D41" s="117">
        <v>0.92830000000000001</v>
      </c>
      <c r="E41" s="22">
        <f>C41-D41</f>
        <v>1.0474639768939253E-3</v>
      </c>
    </row>
    <row r="42" spans="2:5" s="16" customFormat="1" x14ac:dyDescent="0.25">
      <c r="B42" s="107" t="s">
        <v>10</v>
      </c>
      <c r="C42" s="116">
        <v>0.92889913592715889</v>
      </c>
      <c r="D42" s="116">
        <v>0.93600000000000005</v>
      </c>
      <c r="E42" s="22">
        <f>C42-D42</f>
        <v>-7.1008640728411621E-3</v>
      </c>
    </row>
    <row r="43" spans="2:5" s="16" customFormat="1" x14ac:dyDescent="0.25">
      <c r="B43" s="109" t="s">
        <v>8</v>
      </c>
      <c r="C43" s="117">
        <v>0.92537247591403293</v>
      </c>
      <c r="D43" s="117">
        <v>0.92859999999999998</v>
      </c>
      <c r="E43" s="22">
        <f>C43-D43</f>
        <v>-3.2275240859670484E-3</v>
      </c>
    </row>
    <row r="44" spans="2:5" s="16" customFormat="1" x14ac:dyDescent="0.25">
      <c r="B44" s="107" t="s">
        <v>104</v>
      </c>
      <c r="C44" s="116">
        <v>0.92400364130307211</v>
      </c>
      <c r="D44" s="116"/>
      <c r="E44" s="22">
        <f>C44-D44</f>
        <v>0.92400364130307211</v>
      </c>
    </row>
    <row r="45" spans="2:5" s="16" customFormat="1" x14ac:dyDescent="0.25">
      <c r="B45" s="109" t="s">
        <v>9</v>
      </c>
      <c r="C45" s="117">
        <v>0.92020639886364075</v>
      </c>
      <c r="D45" s="117">
        <v>0.92730000000000001</v>
      </c>
      <c r="E45" s="22">
        <f>C45-D45</f>
        <v>-7.0936011363592621E-3</v>
      </c>
    </row>
    <row r="46" spans="2:5" s="16" customFormat="1" x14ac:dyDescent="0.25"/>
    <row r="47" spans="2:5" s="16" customFormat="1" x14ac:dyDescent="0.25"/>
    <row r="48" spans="2:5" s="16" customFormat="1" x14ac:dyDescent="0.25"/>
    <row r="49" spans="2:16" s="16" customFormat="1" x14ac:dyDescent="0.25"/>
    <row r="50" spans="2:16" s="16" customFormat="1" x14ac:dyDescent="0.25"/>
    <row r="51" spans="2:16" s="16" customFormat="1" ht="15.75" thickBot="1" x14ac:dyDescent="0.3">
      <c r="P51" s="26"/>
    </row>
    <row r="52" spans="2:16" s="16" customFormat="1" ht="15.75" thickTop="1" x14ac:dyDescent="0.25">
      <c r="B52" s="48" t="s">
        <v>92</v>
      </c>
      <c r="C52" s="49" t="s">
        <v>87</v>
      </c>
      <c r="D52" s="48" t="s">
        <v>93</v>
      </c>
      <c r="E52" s="49" t="s">
        <v>88</v>
      </c>
      <c r="F52" s="48" t="s">
        <v>93</v>
      </c>
      <c r="G52" s="49" t="s">
        <v>35</v>
      </c>
      <c r="H52" s="48" t="s">
        <v>93</v>
      </c>
      <c r="I52" s="49" t="s">
        <v>41</v>
      </c>
      <c r="J52" s="48" t="s">
        <v>93</v>
      </c>
      <c r="K52" s="49" t="s">
        <v>46</v>
      </c>
      <c r="L52" s="48" t="s">
        <v>93</v>
      </c>
      <c r="M52" s="49" t="s">
        <v>94</v>
      </c>
      <c r="N52" s="48" t="s">
        <v>93</v>
      </c>
      <c r="O52" s="49"/>
      <c r="P52" s="26"/>
    </row>
    <row r="53" spans="2:16" s="16" customFormat="1" x14ac:dyDescent="0.25">
      <c r="B53" s="98" t="s">
        <v>1</v>
      </c>
      <c r="C53" s="50">
        <f t="array" ref="C53:C68">TRANSPOSE(Analysis!L7:AA7)</f>
        <v>0.94530600000000009</v>
      </c>
      <c r="D53" s="51">
        <f>RANK(C53,$C$53:$C$68)</f>
        <v>5</v>
      </c>
      <c r="E53" s="50">
        <f t="array" ref="E53:E68">TRANSPOSE(Analysis!L10:AA10)</f>
        <v>0.88467027282139166</v>
      </c>
      <c r="F53" s="51">
        <f>RANK(E53,$E$53:$E$68)</f>
        <v>1</v>
      </c>
      <c r="G53" s="50">
        <f t="array" ref="G53:G68">TRANSPOSE(Analysis!L13:AA13)</f>
        <v>0.93515470000000001</v>
      </c>
      <c r="H53" s="51">
        <f>RANK(G53,$G$53:$G$68)</f>
        <v>13</v>
      </c>
      <c r="I53" s="50">
        <f t="array" ref="I53:I68">TRANSPOSE(Analysis!L16:AA16)</f>
        <v>0.93964375</v>
      </c>
      <c r="J53" s="51">
        <f>RANK(I53,$I$53:$I$68)</f>
        <v>1</v>
      </c>
      <c r="K53" s="50">
        <f t="array" ref="K53:K68">TRANSPOSE(Analysis!L19:AA19)</f>
        <v>0.93117399999999995</v>
      </c>
      <c r="L53" s="51">
        <f>RANK(K53,$K$53:$K$68)</f>
        <v>12</v>
      </c>
      <c r="M53" s="50">
        <f t="array" ref="M53:M68">TRANSPOSE(Analysis!L21:AA21)</f>
        <v>0.93826452864106968</v>
      </c>
      <c r="N53" s="52">
        <f>RANK(M53,$M$53:$M$68)</f>
        <v>4</v>
      </c>
      <c r="O53" s="52" t="str">
        <f>TEXT(M53,"0.00%")&amp;" ("&amp;N53&amp;")"</f>
        <v>93.83% (4)</v>
      </c>
      <c r="P53" s="26"/>
    </row>
    <row r="54" spans="2:16" s="16" customFormat="1" x14ac:dyDescent="0.25">
      <c r="B54" s="99" t="s">
        <v>2</v>
      </c>
      <c r="C54" s="50">
        <v>0.94372974999999992</v>
      </c>
      <c r="D54" s="51">
        <f>RANK(C54,$C$53:$C$68)</f>
        <v>9</v>
      </c>
      <c r="E54" s="50">
        <v>0.83842911813347165</v>
      </c>
      <c r="F54" s="51">
        <f>RANK(E54,$E$53:$E$68)</f>
        <v>6</v>
      </c>
      <c r="G54" s="50">
        <v>0.94067639999999986</v>
      </c>
      <c r="H54" s="51">
        <f>RANK(G54,$G$53:$G$68)</f>
        <v>3</v>
      </c>
      <c r="I54" s="50">
        <v>0.93621499999999991</v>
      </c>
      <c r="J54" s="51">
        <f>RANK(I54,$I$53:$I$68)</f>
        <v>2</v>
      </c>
      <c r="K54" s="50">
        <v>0.94306900000000016</v>
      </c>
      <c r="L54" s="51">
        <f>RANK(K54,$K$53:$K$68)</f>
        <v>3</v>
      </c>
      <c r="M54" s="50">
        <v>0.93703649840667369</v>
      </c>
      <c r="N54" s="52">
        <f>RANK(M54,$M$53:$M$68)</f>
        <v>7</v>
      </c>
      <c r="O54" s="52" t="str">
        <f>TEXT(M54,"0.00%")&amp;" ("&amp;N54&amp;")"</f>
        <v>93.70% (7)</v>
      </c>
      <c r="P54" s="26"/>
    </row>
    <row r="55" spans="2:16" s="16" customFormat="1" x14ac:dyDescent="0.25">
      <c r="B55" s="98" t="s">
        <v>3</v>
      </c>
      <c r="C55" s="50">
        <v>0.939415</v>
      </c>
      <c r="D55" s="51">
        <f>RANK(C55,$C$53:$C$68)</f>
        <v>12</v>
      </c>
      <c r="E55" s="50">
        <v>0.82813912121815636</v>
      </c>
      <c r="F55" s="51">
        <f>RANK(E55,$E$53:$E$68)</f>
        <v>9</v>
      </c>
      <c r="G55" s="50">
        <v>0.93523199999999995</v>
      </c>
      <c r="H55" s="51">
        <f>RANK(G55,$G$53:$G$68)</f>
        <v>12</v>
      </c>
      <c r="I55" s="50">
        <v>0.92628125000000006</v>
      </c>
      <c r="J55" s="51">
        <f>RANK(I55,$I$53:$I$68)</f>
        <v>10</v>
      </c>
      <c r="K55" s="50">
        <v>0.93306599999999995</v>
      </c>
      <c r="L55" s="51">
        <f>RANK(K55,$K$53:$K$68)</f>
        <v>11</v>
      </c>
      <c r="M55" s="50">
        <v>0.93106633106090797</v>
      </c>
      <c r="N55" s="52">
        <f>RANK(M55,$M$53:$M$68)</f>
        <v>11</v>
      </c>
      <c r="O55" s="52" t="str">
        <f>TEXT(M55,"0.00%")&amp;" ("&amp;N55&amp;")"</f>
        <v>93.11% (11)</v>
      </c>
      <c r="P55" s="26"/>
    </row>
    <row r="56" spans="2:16" s="16" customFormat="1" x14ac:dyDescent="0.25">
      <c r="B56" s="99" t="s">
        <v>4</v>
      </c>
      <c r="C56" s="50">
        <v>0.94629450000000004</v>
      </c>
      <c r="D56" s="51">
        <f>RANK(C56,$C$53:$C$68)</f>
        <v>4</v>
      </c>
      <c r="E56" s="50">
        <v>0.83866323545458787</v>
      </c>
      <c r="F56" s="51">
        <f>RANK(E56,$E$53:$E$68)</f>
        <v>5</v>
      </c>
      <c r="G56" s="50">
        <v>0.94067639999999986</v>
      </c>
      <c r="H56" s="51">
        <f>RANK(G56,$G$53:$G$68)</f>
        <v>3</v>
      </c>
      <c r="I56" s="50">
        <v>0.93621499999999991</v>
      </c>
      <c r="J56" s="51">
        <f>RANK(I56,$I$53:$I$68)</f>
        <v>2</v>
      </c>
      <c r="K56" s="50">
        <v>0.94306900000000016</v>
      </c>
      <c r="L56" s="51">
        <f>RANK(K56,$K$53:$K$68)</f>
        <v>3</v>
      </c>
      <c r="M56" s="50">
        <v>0.93845881677272946</v>
      </c>
      <c r="N56" s="52">
        <f>RANK(M56,$M$53:$M$68)</f>
        <v>3</v>
      </c>
      <c r="O56" s="52" t="str">
        <f>TEXT(M56,"0.00%")&amp;" ("&amp;N56&amp;")"</f>
        <v>93.85% (3)</v>
      </c>
      <c r="P56" s="26"/>
    </row>
    <row r="57" spans="2:16" s="16" customFormat="1" x14ac:dyDescent="0.25">
      <c r="B57" s="98" t="s">
        <v>104</v>
      </c>
      <c r="C57" s="50">
        <v>0.93401912500000006</v>
      </c>
      <c r="D57" s="51">
        <f>RANK(C57,$C$53:$C$68)</f>
        <v>14</v>
      </c>
      <c r="E57" s="50">
        <v>0.82805215106143926</v>
      </c>
      <c r="F57" s="51">
        <f>RANK(E57,$E$53:$E$68)</f>
        <v>10</v>
      </c>
      <c r="G57" s="50">
        <v>0.92284920000000004</v>
      </c>
      <c r="H57" s="51">
        <f>RANK(G57,$G$53:$G$68)</f>
        <v>16</v>
      </c>
      <c r="I57" s="50">
        <v>0.91317875000000004</v>
      </c>
      <c r="J57" s="51">
        <f>RANK(I57,$I$53:$I$68)</f>
        <v>14</v>
      </c>
      <c r="K57" s="50">
        <v>0.93002800000000008</v>
      </c>
      <c r="L57" s="51">
        <f>RANK(K57,$K$53:$K$68)</f>
        <v>14</v>
      </c>
      <c r="M57" s="50">
        <v>0.92400364130307211</v>
      </c>
      <c r="N57" s="52">
        <f>RANK(M57,$M$53:$M$68)</f>
        <v>15</v>
      </c>
      <c r="O57" s="52" t="str">
        <f>TEXT(M57,"0.00%")&amp;" ("&amp;N57&amp;")"</f>
        <v>92.40% (15)</v>
      </c>
      <c r="P57" s="26"/>
    </row>
    <row r="58" spans="2:16" s="16" customFormat="1" x14ac:dyDescent="0.25">
      <c r="B58" s="99" t="s">
        <v>105</v>
      </c>
      <c r="C58" s="50">
        <v>0.94499624999999998</v>
      </c>
      <c r="D58" s="51">
        <f>RANK(C58,$C$53:$C$68)</f>
        <v>7</v>
      </c>
      <c r="E58" s="50">
        <v>0.84083742061947431</v>
      </c>
      <c r="F58" s="51">
        <f>RANK(E58,$E$53:$E$68)</f>
        <v>4</v>
      </c>
      <c r="G58" s="50">
        <v>0.94067639999999986</v>
      </c>
      <c r="H58" s="51">
        <f>RANK(G58,$G$53:$G$68)</f>
        <v>3</v>
      </c>
      <c r="I58" s="50">
        <v>0.93621499999999991</v>
      </c>
      <c r="J58" s="51">
        <f>RANK(I58,$I$53:$I$68)</f>
        <v>2</v>
      </c>
      <c r="K58" s="50">
        <v>0.94306900000000016</v>
      </c>
      <c r="L58" s="51">
        <f>RANK(K58,$K$53:$K$68)</f>
        <v>3</v>
      </c>
      <c r="M58" s="50">
        <v>0.93785348853097372</v>
      </c>
      <c r="N58" s="52">
        <f>RANK(M58,$M$53:$M$68)</f>
        <v>6</v>
      </c>
      <c r="O58" s="52" t="str">
        <f>TEXT(M58,"0.00%")&amp;" ("&amp;N58&amp;")"</f>
        <v>93.79% (6)</v>
      </c>
      <c r="P58" s="26"/>
    </row>
    <row r="59" spans="2:16" s="16" customFormat="1" x14ac:dyDescent="0.25">
      <c r="B59" s="100" t="s">
        <v>139</v>
      </c>
      <c r="C59" s="50">
        <v>0.95262462500000011</v>
      </c>
      <c r="D59" s="51">
        <f>RANK(C59,$C$53:$C$68)</f>
        <v>1</v>
      </c>
      <c r="E59" s="50">
        <v>0.84776909625345243</v>
      </c>
      <c r="F59" s="51">
        <f>RANK(E59,$E$53:$E$68)</f>
        <v>2</v>
      </c>
      <c r="G59" s="50">
        <v>0.94067639999999986</v>
      </c>
      <c r="H59" s="51">
        <f>RANK(G59,$G$53:$G$68)</f>
        <v>3</v>
      </c>
      <c r="I59" s="50">
        <v>0.93621499999999991</v>
      </c>
      <c r="J59" s="51">
        <f>RANK(I59,$I$53:$I$68)</f>
        <v>2</v>
      </c>
      <c r="K59" s="50">
        <v>0.94306900000000016</v>
      </c>
      <c r="L59" s="51">
        <f>RANK(K59,$K$53:$K$68)</f>
        <v>3</v>
      </c>
      <c r="M59" s="50">
        <v>0.94239567856267281</v>
      </c>
      <c r="N59" s="52">
        <f>RANK(M59,$M$53:$M$68)</f>
        <v>1</v>
      </c>
      <c r="O59" s="52" t="str">
        <f>TEXT(M59,"0.00%")&amp;" ("&amp;N59&amp;")"</f>
        <v>94.24% (1)</v>
      </c>
      <c r="P59" s="26"/>
    </row>
    <row r="60" spans="2:16" s="16" customFormat="1" x14ac:dyDescent="0.25">
      <c r="B60" s="99" t="s">
        <v>5</v>
      </c>
      <c r="C60" s="50">
        <v>0.94519137500000006</v>
      </c>
      <c r="D60" s="51">
        <f>RANK(C60,$C$53:$C$68)</f>
        <v>6</v>
      </c>
      <c r="E60" s="50">
        <v>0.84619839387006579</v>
      </c>
      <c r="F60" s="51">
        <f>RANK(E60,$E$53:$E$68)</f>
        <v>3</v>
      </c>
      <c r="G60" s="50">
        <v>0.94067639999999986</v>
      </c>
      <c r="H60" s="51">
        <f>RANK(G60,$G$53:$G$68)</f>
        <v>3</v>
      </c>
      <c r="I60" s="50">
        <v>0.93621499999999991</v>
      </c>
      <c r="J60" s="51">
        <f>RANK(I60,$I$53:$I$68)</f>
        <v>2</v>
      </c>
      <c r="K60" s="50">
        <v>0.94306900000000016</v>
      </c>
      <c r="L60" s="51">
        <f>RANK(K60,$K$53:$K$68)</f>
        <v>3</v>
      </c>
      <c r="M60" s="50">
        <v>0.93822885594350347</v>
      </c>
      <c r="N60" s="52">
        <f>RANK(M60,$M$53:$M$68)</f>
        <v>5</v>
      </c>
      <c r="O60" s="52" t="str">
        <f>TEXT(M60,"0.00%")&amp;" ("&amp;N60&amp;")"</f>
        <v>93.82% (5)</v>
      </c>
      <c r="P60" s="26"/>
    </row>
    <row r="61" spans="2:16" s="16" customFormat="1" x14ac:dyDescent="0.25">
      <c r="B61" s="98" t="s">
        <v>8</v>
      </c>
      <c r="C61" s="50">
        <v>0.92869275000000007</v>
      </c>
      <c r="D61" s="51">
        <f>RANK(C61,$C$53:$C$68)</f>
        <v>15</v>
      </c>
      <c r="E61" s="50">
        <v>0.82375076828065774</v>
      </c>
      <c r="F61" s="51">
        <f>RANK(E61,$E$53:$E$68)</f>
        <v>13</v>
      </c>
      <c r="G61" s="50">
        <v>0.93470699999999995</v>
      </c>
      <c r="H61" s="51">
        <f>RANK(G61,$G$53:$G$68)</f>
        <v>14</v>
      </c>
      <c r="I61" s="50">
        <v>0.92628125000000006</v>
      </c>
      <c r="J61" s="51">
        <f>RANK(I61,$I$53:$I$68)</f>
        <v>10</v>
      </c>
      <c r="K61" s="50">
        <v>0.93834400000000007</v>
      </c>
      <c r="L61" s="51">
        <f>RANK(K61,$K$53:$K$68)</f>
        <v>9</v>
      </c>
      <c r="M61" s="50">
        <v>0.92537247591403293</v>
      </c>
      <c r="N61" s="52">
        <f>RANK(M61,$M$53:$M$68)</f>
        <v>14</v>
      </c>
      <c r="O61" s="52" t="str">
        <f>TEXT(M61,"0.00%")&amp;" ("&amp;N61&amp;")"</f>
        <v>92.54% (14)</v>
      </c>
      <c r="P61" s="26"/>
    </row>
    <row r="62" spans="2:16" s="16" customFormat="1" x14ac:dyDescent="0.25">
      <c r="B62" s="99" t="s">
        <v>6</v>
      </c>
      <c r="C62" s="50">
        <v>0.94892387500000008</v>
      </c>
      <c r="D62" s="51">
        <f>RANK(C62,$C$53:$C$68)</f>
        <v>2</v>
      </c>
      <c r="E62" s="50">
        <v>0.83597032463470511</v>
      </c>
      <c r="F62" s="51">
        <f>RANK(E62,$E$53:$E$68)</f>
        <v>7</v>
      </c>
      <c r="G62" s="50">
        <v>0.93966815294117656</v>
      </c>
      <c r="H62" s="51">
        <f>RANK(G62,$G$53:$G$68)</f>
        <v>9</v>
      </c>
      <c r="I62" s="50">
        <v>0.92004921052631572</v>
      </c>
      <c r="J62" s="51">
        <f>RANK(I62,$I$53:$I$68)</f>
        <v>13</v>
      </c>
      <c r="K62" s="50">
        <v>0.95053500000000002</v>
      </c>
      <c r="L62" s="51">
        <f>RANK(K62,$K$53:$K$68)</f>
        <v>1</v>
      </c>
      <c r="M62" s="50">
        <v>0.93869869912260229</v>
      </c>
      <c r="N62" s="52">
        <f>RANK(M62,$M$53:$M$68)</f>
        <v>2</v>
      </c>
      <c r="O62" s="52" t="str">
        <f>TEXT(M62,"0.00%")&amp;" ("&amp;N62&amp;")"</f>
        <v>93.87% (2)</v>
      </c>
      <c r="P62" s="26"/>
    </row>
    <row r="63" spans="2:16" s="16" customFormat="1" x14ac:dyDescent="0.25">
      <c r="B63" s="98" t="s">
        <v>7</v>
      </c>
      <c r="C63" s="50">
        <v>0.93583499999999986</v>
      </c>
      <c r="D63" s="51">
        <f>RANK(C63,$C$53:$C$68)</f>
        <v>13</v>
      </c>
      <c r="E63" s="50">
        <v>0.81584167953788067</v>
      </c>
      <c r="F63" s="51">
        <f>RANK(E63,$E$53:$E$68)</f>
        <v>14</v>
      </c>
      <c r="G63" s="50">
        <v>0.93799189999999988</v>
      </c>
      <c r="H63" s="51">
        <f>RANK(G63,$G$53:$G$68)</f>
        <v>10</v>
      </c>
      <c r="I63" s="50">
        <v>0.93192249999999999</v>
      </c>
      <c r="J63" s="51">
        <f>RANK(I63,$I$53:$I$68)</f>
        <v>8</v>
      </c>
      <c r="K63" s="50">
        <v>0.93055500000000002</v>
      </c>
      <c r="L63" s="51">
        <f>RANK(K63,$K$53:$K$68)</f>
        <v>13</v>
      </c>
      <c r="M63" s="50">
        <v>0.92934746397689394</v>
      </c>
      <c r="N63" s="52">
        <f>RANK(M63,$M$53:$M$68)</f>
        <v>12</v>
      </c>
      <c r="O63" s="52" t="str">
        <f>TEXT(M63,"0.00%")&amp;" ("&amp;N63&amp;")"</f>
        <v>92.93% (12)</v>
      </c>
      <c r="P63" s="26"/>
    </row>
    <row r="64" spans="2:16" s="16" customFormat="1" x14ac:dyDescent="0.25">
      <c r="B64" s="99" t="s">
        <v>9</v>
      </c>
      <c r="C64" s="50">
        <v>0.92501062499999998</v>
      </c>
      <c r="D64" s="51">
        <f>RANK(C64,$C$53:$C$68)</f>
        <v>16</v>
      </c>
      <c r="E64" s="50">
        <v>0.8070131022728132</v>
      </c>
      <c r="F64" s="51">
        <f>RANK(E64,$E$53:$E$68)</f>
        <v>15</v>
      </c>
      <c r="G64" s="50">
        <v>0.94289449999999997</v>
      </c>
      <c r="H64" s="51">
        <f>RANK(G64,$G$53:$G$68)</f>
        <v>1</v>
      </c>
      <c r="I64" s="50">
        <v>0.89020374999999996</v>
      </c>
      <c r="J64" s="51">
        <f>RANK(I64,$I$53:$I$68)</f>
        <v>16</v>
      </c>
      <c r="K64" s="50">
        <v>0.93500625000000004</v>
      </c>
      <c r="L64" s="51">
        <f>RANK(K64,$K$53:$K$68)</f>
        <v>10</v>
      </c>
      <c r="M64" s="50">
        <v>0.92020639886364075</v>
      </c>
      <c r="N64" s="52">
        <f>RANK(M64,$M$53:$M$68)</f>
        <v>16</v>
      </c>
      <c r="O64" s="52" t="str">
        <f>TEXT(M64,"0.00%")&amp;" ("&amp;N64&amp;")"</f>
        <v>92.02% (16)</v>
      </c>
      <c r="P64" s="26"/>
    </row>
    <row r="65" spans="2:16" s="16" customFormat="1" x14ac:dyDescent="0.25">
      <c r="B65" s="98" t="s">
        <v>10</v>
      </c>
      <c r="C65" s="50">
        <v>0.94196862499999989</v>
      </c>
      <c r="D65" s="51">
        <f>RANK(C65,$C$53:$C$68)</f>
        <v>11</v>
      </c>
      <c r="E65" s="50">
        <v>0.83247917132095661</v>
      </c>
      <c r="F65" s="51">
        <f>RANK(E65,$E$53:$E$68)</f>
        <v>8</v>
      </c>
      <c r="G65" s="50">
        <v>0.93018430000000007</v>
      </c>
      <c r="H65" s="51">
        <f>RANK(G65,$G$53:$G$68)</f>
        <v>15</v>
      </c>
      <c r="I65" s="50">
        <v>0.89156562500000003</v>
      </c>
      <c r="J65" s="51">
        <f>RANK(I65,$I$53:$I$68)</f>
        <v>15</v>
      </c>
      <c r="K65" s="50">
        <v>0.93999011111111108</v>
      </c>
      <c r="L65" s="51">
        <f>RANK(K65,$K$53:$K$68)</f>
        <v>8</v>
      </c>
      <c r="M65" s="50">
        <v>0.92889913592715889</v>
      </c>
      <c r="N65" s="52">
        <f>RANK(M65,$M$53:$M$68)</f>
        <v>13</v>
      </c>
      <c r="O65" s="52" t="str">
        <f>TEXT(M65,"0.00%")&amp;" ("&amp;N65&amp;")"</f>
        <v>92.89% (13)</v>
      </c>
      <c r="P65" s="26"/>
    </row>
    <row r="66" spans="2:16" s="16" customFormat="1" x14ac:dyDescent="0.25">
      <c r="B66" s="99" t="s">
        <v>11</v>
      </c>
      <c r="C66" s="50">
        <v>0.94473874999999996</v>
      </c>
      <c r="D66" s="51">
        <f>RANK(C66,$C$53:$C$68)</f>
        <v>8</v>
      </c>
      <c r="E66" s="50">
        <v>0.74771522326145146</v>
      </c>
      <c r="F66" s="51">
        <f>RANK(E66,$E$53:$E$68)</f>
        <v>16</v>
      </c>
      <c r="G66" s="50">
        <v>0.93687809999999994</v>
      </c>
      <c r="H66" s="51">
        <f>RANK(G66,$G$53:$G$68)</f>
        <v>11</v>
      </c>
      <c r="I66" s="50">
        <v>0.92403250000000003</v>
      </c>
      <c r="J66" s="51">
        <f>RANK(I66,$I$53:$I$68)</f>
        <v>12</v>
      </c>
      <c r="K66" s="50">
        <v>0.94711500000000004</v>
      </c>
      <c r="L66" s="51">
        <f>RANK(K66,$K$53:$K$68)</f>
        <v>2</v>
      </c>
      <c r="M66" s="50">
        <v>0.93148244366307265</v>
      </c>
      <c r="N66" s="52">
        <f>RANK(M66,$M$53:$M$68)</f>
        <v>10</v>
      </c>
      <c r="O66" s="52" t="str">
        <f>TEXT(M66,"0.00%")&amp;" ("&amp;N66&amp;")"</f>
        <v>93.15% (10)</v>
      </c>
      <c r="P66" s="26"/>
    </row>
    <row r="67" spans="2:16" s="16" customFormat="1" x14ac:dyDescent="0.25">
      <c r="B67" s="98" t="s">
        <v>106</v>
      </c>
      <c r="C67" s="50">
        <v>0.94199012500000001</v>
      </c>
      <c r="D67" s="51">
        <f>RANK(C67,$C$53:$C$68)</f>
        <v>10</v>
      </c>
      <c r="E67" s="50">
        <v>0.82616495076449892</v>
      </c>
      <c r="F67" s="51">
        <f>RANK(E67,$E$53:$E$68)</f>
        <v>11</v>
      </c>
      <c r="G67" s="50">
        <v>0.94032360000000004</v>
      </c>
      <c r="H67" s="51">
        <f>RANK(G67,$G$53:$G$68)</f>
        <v>8</v>
      </c>
      <c r="I67" s="50">
        <v>0.93120749999999997</v>
      </c>
      <c r="J67" s="51">
        <f>RANK(I67,$I$53:$I$68)</f>
        <v>9</v>
      </c>
      <c r="K67" s="50">
        <v>0.92540800000000001</v>
      </c>
      <c r="L67" s="51">
        <f>RANK(K67,$K$53:$K$68)</f>
        <v>16</v>
      </c>
      <c r="M67" s="50">
        <v>0.933129086288225</v>
      </c>
      <c r="N67" s="52">
        <f>RANK(M67,$M$53:$M$68)</f>
        <v>9</v>
      </c>
      <c r="O67" s="52" t="str">
        <f>TEXT(M67,"0.00%")&amp;" ("&amp;N67&amp;")"</f>
        <v>93.31% (9)</v>
      </c>
      <c r="P67" s="26"/>
    </row>
    <row r="68" spans="2:16" s="16" customFormat="1" ht="15.75" thickBot="1" x14ac:dyDescent="0.3">
      <c r="B68" s="101" t="s">
        <v>107</v>
      </c>
      <c r="C68" s="50">
        <v>0.9467397500000001</v>
      </c>
      <c r="D68" s="51">
        <f>RANK(C68,$C$53:$C$68)</f>
        <v>3</v>
      </c>
      <c r="E68" s="50">
        <v>0.82569859849129912</v>
      </c>
      <c r="F68" s="51">
        <f>RANK(E68,$E$53:$E$68)</f>
        <v>12</v>
      </c>
      <c r="G68" s="50">
        <v>0.94072060000000002</v>
      </c>
      <c r="H68" s="51">
        <f>RANK(G68,$G$53:$G$68)</f>
        <v>2</v>
      </c>
      <c r="I68" s="50">
        <v>0.93216749999999993</v>
      </c>
      <c r="J68" s="51">
        <f>RANK(I68,$I$53:$I$68)</f>
        <v>7</v>
      </c>
      <c r="K68" s="50">
        <v>0.92592799999999997</v>
      </c>
      <c r="L68" s="51">
        <f>RANK(K68,$K$53:$K$68)</f>
        <v>15</v>
      </c>
      <c r="M68" s="50">
        <v>0.93594546242456511</v>
      </c>
      <c r="N68" s="52">
        <f>RANK(M68,$M$53:$M$68)</f>
        <v>8</v>
      </c>
      <c r="O68" s="52" t="str">
        <f>TEXT(M68,"0.00%")&amp;" ("&amp;N68&amp;")"</f>
        <v>93.59% (8)</v>
      </c>
      <c r="P68" s="26"/>
    </row>
    <row r="69" spans="2:16" ht="15.75" thickTop="1" x14ac:dyDescent="0.25"/>
  </sheetData>
  <pageMargins left="0.7" right="0.7" top="0.75" bottom="0.75" header="0.3" footer="0.3"/>
  <headerFooter>
    <oddFooter>&amp;C_x000D_&amp;1#&amp;"Calibri"&amp;10&amp;K000000 Classified as General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312E8-F44B-49D9-B15B-16294D3C6EB0}">
  <sheetPr>
    <tabColor rgb="FF828282"/>
  </sheetPr>
  <dimension ref="B1:R25"/>
  <sheetViews>
    <sheetView showGridLines="0" workbookViewId="0">
      <selection activeCell="G30" sqref="G30"/>
    </sheetView>
  </sheetViews>
  <sheetFormatPr defaultColWidth="11.5703125" defaultRowHeight="15" x14ac:dyDescent="0.25"/>
  <cols>
    <col min="1" max="1" width="3.42578125" customWidth="1"/>
    <col min="2" max="2" width="20.5703125" bestFit="1" customWidth="1"/>
  </cols>
  <sheetData>
    <row r="1" spans="2:18" ht="9.6" customHeight="1" thickBot="1" x14ac:dyDescent="0.3"/>
    <row r="2" spans="2:18" ht="19.5" customHeight="1" thickBot="1" x14ac:dyDescent="0.3">
      <c r="B2" s="158" t="s">
        <v>158</v>
      </c>
      <c r="C2" s="159" t="s">
        <v>1</v>
      </c>
      <c r="D2" s="159" t="s">
        <v>2</v>
      </c>
      <c r="E2" s="159" t="s">
        <v>3</v>
      </c>
      <c r="F2" s="159" t="s">
        <v>4</v>
      </c>
      <c r="G2" s="159" t="s">
        <v>104</v>
      </c>
      <c r="H2" s="159" t="s">
        <v>105</v>
      </c>
      <c r="I2" s="159">
        <v>711</v>
      </c>
      <c r="J2" s="159" t="s">
        <v>5</v>
      </c>
      <c r="K2" s="159" t="s">
        <v>8</v>
      </c>
      <c r="L2" s="159" t="s">
        <v>6</v>
      </c>
      <c r="M2" s="159" t="s">
        <v>7</v>
      </c>
      <c r="N2" s="159" t="s">
        <v>9</v>
      </c>
      <c r="O2" s="159" t="s">
        <v>10</v>
      </c>
      <c r="P2" s="159" t="s">
        <v>11</v>
      </c>
      <c r="Q2" s="159" t="s">
        <v>106</v>
      </c>
      <c r="R2" s="160" t="s">
        <v>107</v>
      </c>
    </row>
    <row r="3" spans="2:18" ht="15.75" customHeight="1" x14ac:dyDescent="0.25">
      <c r="B3" s="149" t="s">
        <v>51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20"/>
      <c r="O3" s="120"/>
      <c r="P3" s="120"/>
      <c r="Q3" s="120"/>
      <c r="R3" s="150"/>
    </row>
    <row r="4" spans="2:18" x14ac:dyDescent="0.25">
      <c r="B4" s="151" t="s">
        <v>21</v>
      </c>
      <c r="C4" s="152">
        <f>SUMPRODUCT('Data - Football pre-match'!C$3:C$8,Weights!$C$5:$C$10)</f>
        <v>0.95602500000000012</v>
      </c>
      <c r="D4" s="152">
        <f>SUMPRODUCT('Data - Football pre-match'!D$3:D$8,Weights!$C$5:$C$10)</f>
        <v>0.95213999999999999</v>
      </c>
      <c r="E4" s="152">
        <f>SUMPRODUCT('Data - Football pre-match'!E$3:E$8,Weights!$C$5:$C$10)</f>
        <v>0.95213999999999999</v>
      </c>
      <c r="F4" s="152">
        <f>SUMPRODUCT('Data - Football pre-match'!F$3:F$8,Weights!$C$5:$C$10)</f>
        <v>0.95551499999999989</v>
      </c>
      <c r="G4" s="152">
        <f>SUMPRODUCT('Data - Football pre-match'!G$3:G$8,Weights!$C$5:$C$10)</f>
        <v>0.95213999999999999</v>
      </c>
      <c r="H4" s="152">
        <f>SUMPRODUCT('Data - Football pre-match'!H$3:H$8,Weights!$C$5:$C$10)</f>
        <v>0.95213999999999999</v>
      </c>
      <c r="I4" s="152">
        <f>SUMPRODUCT('Data - Football pre-match'!I$3:I$8,Weights!$C$5:$C$10)</f>
        <v>0.96835500000000008</v>
      </c>
      <c r="J4" s="152">
        <f>SUMPRODUCT('Data - Football pre-match'!J$3:J$8,Weights!$C$5:$C$10)</f>
        <v>0.95213999999999999</v>
      </c>
      <c r="K4" s="152">
        <f>SUMPRODUCT('Data - Football pre-match'!K$3:K$8,Weights!$C$5:$C$10)</f>
        <v>0.92303500000000005</v>
      </c>
      <c r="L4" s="152">
        <f>SUMPRODUCT('Data - Football pre-match'!L$3:L$8,Weights!$C$5:$C$10)</f>
        <v>0.9575800000000001</v>
      </c>
      <c r="M4" s="152">
        <f>SUMPRODUCT('Data - Football pre-match'!M$3:M$8,Weights!$C$5:$C$10)</f>
        <v>0.94500000000000006</v>
      </c>
      <c r="N4" s="152">
        <f>SUMPRODUCT('Data - Football pre-match'!N$3:N$8,Weights!$C$5:$C$10)</f>
        <v>0.89229000000000003</v>
      </c>
      <c r="O4" s="152">
        <f>SUMPRODUCT('Data - Football pre-match'!O$3:O$8,Weights!$C$5:$C$10)</f>
        <v>0.94904499999999992</v>
      </c>
      <c r="P4" s="152">
        <f>SUMPRODUCT('Data - Football pre-match'!P$3:P$8,Weights!$C$5:$C$10)</f>
        <v>0.945465</v>
      </c>
      <c r="Q4" s="152">
        <f>SUMPRODUCT('Data - Football pre-match'!Q$3:Q$8,Weights!$C$5:$C$10)</f>
        <v>0.9381600000000001</v>
      </c>
      <c r="R4" s="153">
        <f>SUMPRODUCT('Data - Football pre-match'!R$3:R$8,Weights!$C$5:$C$10)</f>
        <v>0.94583000000000006</v>
      </c>
    </row>
    <row r="5" spans="2:18" x14ac:dyDescent="0.25">
      <c r="B5" s="151" t="s">
        <v>28</v>
      </c>
      <c r="C5" s="152">
        <f>SUMPRODUCT('Data - Football pre-match'!C$10:C$15,Weights!$C$5:$C$10)</f>
        <v>0.95406000000000002</v>
      </c>
      <c r="D5" s="152">
        <f>SUMPRODUCT('Data - Football pre-match'!D$10:D$15,Weights!$C$5:$C$10)</f>
        <v>0.95003499999999985</v>
      </c>
      <c r="E5" s="152">
        <f>SUMPRODUCT('Data - Football pre-match'!E$10:E$15,Weights!$C$5:$C$10)</f>
        <v>0.95494000000000001</v>
      </c>
      <c r="F5" s="152">
        <f>SUMPRODUCT('Data - Football pre-match'!F$10:F$15,Weights!$C$5:$C$10)</f>
        <v>0.95763999999999994</v>
      </c>
      <c r="G5" s="152">
        <f>SUMPRODUCT('Data - Football pre-match'!G$10:G$15,Weights!$C$5:$C$10)</f>
        <v>0.95003499999999985</v>
      </c>
      <c r="H5" s="152">
        <f>SUMPRODUCT('Data - Football pre-match'!H$10:H$15,Weights!$C$5:$C$10)</f>
        <v>0.95494000000000001</v>
      </c>
      <c r="I5" s="152">
        <f>SUMPRODUCT('Data - Football pre-match'!I$10:I$15,Weights!$C$5:$C$10)</f>
        <v>0.96888499999999989</v>
      </c>
      <c r="J5" s="152">
        <f>SUMPRODUCT('Data - Football pre-match'!J$10:J$15,Weights!$C$5:$C$10)</f>
        <v>0.95494000000000001</v>
      </c>
      <c r="K5" s="152">
        <f>SUMPRODUCT('Data - Football pre-match'!K$10:K$15,Weights!$C$5:$C$10)</f>
        <v>0.93850999999999996</v>
      </c>
      <c r="L5" s="152">
        <f>SUMPRODUCT('Data - Football pre-match'!L$10:L$15,Weights!$C$5:$C$10)</f>
        <v>0.94633499999999993</v>
      </c>
      <c r="M5" s="152">
        <f>SUMPRODUCT('Data - Football pre-match'!M$10:M$15,Weights!$C$5:$C$10)</f>
        <v>0.94419500000000001</v>
      </c>
      <c r="N5" s="152">
        <f>SUMPRODUCT('Data - Football pre-match'!N$10:N$15,Weights!$C$5:$C$10)</f>
        <v>0.90919499999999998</v>
      </c>
      <c r="O5" s="152">
        <f>SUMPRODUCT('Data - Football pre-match'!O$10:O$15,Weights!$C$5:$C$10)</f>
        <v>0.95416500000000004</v>
      </c>
      <c r="P5" s="152">
        <f>SUMPRODUCT('Data - Football pre-match'!P$10:P$15,Weights!$C$5:$C$10)</f>
        <v>0.94632000000000005</v>
      </c>
      <c r="Q5" s="152">
        <f>SUMPRODUCT('Data - Football pre-match'!Q$10:Q$15,Weights!$C$5:$C$10)</f>
        <v>0.95259500000000008</v>
      </c>
      <c r="R5" s="153">
        <f>SUMPRODUCT('Data - Football pre-match'!R$10:R$15,Weights!$C$5:$C$10)</f>
        <v>0.95477000000000012</v>
      </c>
    </row>
    <row r="6" spans="2:18" x14ac:dyDescent="0.25">
      <c r="B6" s="151" t="s">
        <v>52</v>
      </c>
      <c r="C6" s="152">
        <f>SUMPRODUCT('Data - Football pre-match'!C$17:C$22,Weights!$C$5:$C$10)</f>
        <v>0.95096000000000003</v>
      </c>
      <c r="D6" s="152">
        <f>SUMPRODUCT('Data - Football pre-match'!D$17:D$22,Weights!$C$5:$C$10)</f>
        <v>0.94094500000000003</v>
      </c>
      <c r="E6" s="152">
        <f>SUMPRODUCT('Data - Football pre-match'!E$17:E$22,Weights!$C$5:$C$10)</f>
        <v>0.95192500000000002</v>
      </c>
      <c r="F6" s="152">
        <f>SUMPRODUCT('Data - Football pre-match'!F$17:F$22,Weights!$C$5:$C$10)</f>
        <v>0.95192500000000002</v>
      </c>
      <c r="G6" s="152">
        <f>SUMPRODUCT('Data - Football pre-match'!G$17:G$22,Weights!$C$5:$C$10)</f>
        <v>0.94094500000000003</v>
      </c>
      <c r="H6" s="152">
        <f>SUMPRODUCT('Data - Football pre-match'!H$17:H$22,Weights!$C$5:$C$10)</f>
        <v>0.95192500000000002</v>
      </c>
      <c r="I6" s="152">
        <f>SUMPRODUCT('Data - Football pre-match'!I$17:I$22,Weights!$C$5:$C$10)</f>
        <v>0.96762499999999996</v>
      </c>
      <c r="J6" s="152">
        <f>SUMPRODUCT('Data - Football pre-match'!J$17:J$22,Weights!$C$5:$C$10)</f>
        <v>0.95192500000000002</v>
      </c>
      <c r="K6" s="152">
        <f>SUMPRODUCT('Data - Football pre-match'!K$17:K$22,Weights!$C$5:$C$10)</f>
        <v>0.93658000000000008</v>
      </c>
      <c r="L6" s="152">
        <f>SUMPRODUCT('Data - Football pre-match'!L$17:L$22,Weights!$C$5:$C$10)</f>
        <v>0.95789500000000005</v>
      </c>
      <c r="M6" s="152">
        <f>SUMPRODUCT('Data - Football pre-match'!M$17:M$22,Weights!$C$5:$C$10)</f>
        <v>0.94130499999999995</v>
      </c>
      <c r="N6" s="152">
        <f>SUMPRODUCT('Data - Football pre-match'!N$17:N$22,Weights!$C$5:$C$10)</f>
        <v>0.90581499999999993</v>
      </c>
      <c r="O6" s="152">
        <f>SUMPRODUCT('Data - Football pre-match'!O$17:O$22,Weights!$C$5:$C$10)</f>
        <v>0.94538000000000011</v>
      </c>
      <c r="P6" s="152">
        <f>SUMPRODUCT('Data - Football pre-match'!P$17:P$22,Weights!$C$5:$C$10)</f>
        <v>0.95855500000000005</v>
      </c>
      <c r="Q6" s="152">
        <f>SUMPRODUCT('Data - Football pre-match'!Q$17:Q$22,Weights!$C$5:$C$10)</f>
        <v>0.94638000000000011</v>
      </c>
      <c r="R6" s="153">
        <f>SUMPRODUCT('Data - Football pre-match'!R$17:R$22,Weights!$C$5:$C$10)</f>
        <v>0.94708500000000007</v>
      </c>
    </row>
    <row r="7" spans="2:18" x14ac:dyDescent="0.25">
      <c r="B7" s="151" t="s">
        <v>30</v>
      </c>
      <c r="C7" s="152">
        <f>SUMPRODUCT('Data - Football pre-match'!C$24:C$29,Weights!$C$5:$C$10)</f>
        <v>0.95687500000000003</v>
      </c>
      <c r="D7" s="152">
        <f>SUMPRODUCT('Data - Football pre-match'!D$24:D$29,Weights!$C$5:$C$10)</f>
        <v>0.95296999999999998</v>
      </c>
      <c r="E7" s="152">
        <f>SUMPRODUCT('Data - Football pre-match'!E$24:E$29,Weights!$C$5:$C$10)</f>
        <v>0.95296999999999998</v>
      </c>
      <c r="F7" s="152">
        <f>SUMPRODUCT('Data - Football pre-match'!F$24:F$29,Weights!$C$5:$C$10)</f>
        <v>0.95296999999999998</v>
      </c>
      <c r="G7" s="152">
        <f>SUMPRODUCT('Data - Football pre-match'!G$24:G$29,Weights!$C$5:$C$10)</f>
        <v>0.94414999999999993</v>
      </c>
      <c r="H7" s="152">
        <f>SUMPRODUCT('Data - Football pre-match'!H$24:H$29,Weights!$C$5:$C$10)</f>
        <v>0.95296999999999998</v>
      </c>
      <c r="I7" s="152">
        <f>SUMPRODUCT('Data - Football pre-match'!I$24:I$29,Weights!$C$5:$C$10)</f>
        <v>0.9680700000000001</v>
      </c>
      <c r="J7" s="152">
        <f>SUMPRODUCT('Data - Football pre-match'!J$24:J$29,Weights!$C$5:$C$10)</f>
        <v>0.95296999999999998</v>
      </c>
      <c r="K7" s="152">
        <f>SUMPRODUCT('Data - Football pre-match'!K$24:K$29,Weights!$C$5:$C$10)</f>
        <v>0.93431500000000001</v>
      </c>
      <c r="L7" s="152">
        <f>SUMPRODUCT('Data - Football pre-match'!L$24:L$29,Weights!$C$5:$C$10)</f>
        <v>0.95457000000000003</v>
      </c>
      <c r="M7" s="152">
        <f>SUMPRODUCT('Data - Football pre-match'!M$24:M$29,Weights!$C$5:$C$10)</f>
        <v>0.94682500000000003</v>
      </c>
      <c r="N7" s="152">
        <f>SUMPRODUCT('Data - Football pre-match'!N$24:N$29,Weights!$C$5:$C$10)</f>
        <v>0.948685</v>
      </c>
      <c r="O7" s="152">
        <f>SUMPRODUCT('Data - Football pre-match'!O$24:O$29,Weights!$C$5:$C$10)</f>
        <v>0.94962999999999997</v>
      </c>
      <c r="P7" s="152">
        <f>SUMPRODUCT('Data - Football pre-match'!P$24:P$29,Weights!$C$5:$C$10)</f>
        <v>0.9475849999999999</v>
      </c>
      <c r="Q7" s="152">
        <f>SUMPRODUCT('Data - Football pre-match'!Q$24:Q$29,Weights!$C$5:$C$10)</f>
        <v>0.9443450000000001</v>
      </c>
      <c r="R7" s="153">
        <f>SUMPRODUCT('Data - Football pre-match'!R$24:R$29,Weights!$C$5:$C$10)</f>
        <v>0.94793000000000005</v>
      </c>
    </row>
    <row r="8" spans="2:18" x14ac:dyDescent="0.25">
      <c r="B8" s="151" t="s">
        <v>31</v>
      </c>
      <c r="C8" s="152">
        <f>SUMPRODUCT('Data - Football pre-match'!C$31:C$36,Weights!$C$5:$C$10)</f>
        <v>0.95230500000000007</v>
      </c>
      <c r="D8" s="152">
        <f>SUMPRODUCT('Data - Football pre-match'!D$31:D$36,Weights!$C$5:$C$10)</f>
        <v>0.95315499999999997</v>
      </c>
      <c r="E8" s="152">
        <f>SUMPRODUCT('Data - Football pre-match'!E$31:E$36,Weights!$C$5:$C$10)</f>
        <v>0.95315499999999997</v>
      </c>
      <c r="F8" s="152">
        <f>SUMPRODUCT('Data - Football pre-match'!F$31:F$36,Weights!$C$5:$C$10)</f>
        <v>0.95315499999999997</v>
      </c>
      <c r="G8" s="152">
        <f>SUMPRODUCT('Data - Football pre-match'!G$31:G$36,Weights!$C$5:$C$10)</f>
        <v>0.94545999999999997</v>
      </c>
      <c r="H8" s="152">
        <f>SUMPRODUCT('Data - Football pre-match'!H$31:H$36,Weights!$C$5:$C$10)</f>
        <v>0.94757500000000006</v>
      </c>
      <c r="I8" s="152">
        <f>SUMPRODUCT('Data - Football pre-match'!I$31:I$36,Weights!$C$5:$C$10)</f>
        <v>0.9714250000000002</v>
      </c>
      <c r="J8" s="152">
        <f>SUMPRODUCT('Data - Football pre-match'!J$31:J$36,Weights!$C$5:$C$10)</f>
        <v>0.95315499999999997</v>
      </c>
      <c r="K8" s="152">
        <f>SUMPRODUCT('Data - Football pre-match'!K$31:K$36,Weights!$C$5:$C$10)</f>
        <v>0.93298499999999995</v>
      </c>
      <c r="L8" s="152">
        <f>SUMPRODUCT('Data - Football pre-match'!L$31:L$36,Weights!$C$5:$C$10)</f>
        <v>0.94493000000000005</v>
      </c>
      <c r="M8" s="152">
        <f>SUMPRODUCT('Data - Football pre-match'!M$31:M$36,Weights!$C$5:$C$10)</f>
        <v>0.94313500000000006</v>
      </c>
      <c r="N8" s="152">
        <f>SUMPRODUCT('Data - Football pre-match'!N$31:N$36,Weights!$C$5:$C$10)</f>
        <v>0.95042000000000004</v>
      </c>
      <c r="O8" s="152">
        <f>SUMPRODUCT('Data - Football pre-match'!O$31:O$36,Weights!$C$5:$C$10)</f>
        <v>0.95447499999999996</v>
      </c>
      <c r="P8" s="152">
        <f>SUMPRODUCT('Data - Football pre-match'!P$31:P$36,Weights!$C$5:$C$10)</f>
        <v>0.94524500000000011</v>
      </c>
      <c r="Q8" s="152">
        <f>SUMPRODUCT('Data - Football pre-match'!Q$31:Q$36,Weights!$C$5:$C$10)</f>
        <v>0.94762999999999997</v>
      </c>
      <c r="R8" s="153">
        <f>SUMPRODUCT('Data - Football pre-match'!R$31:R$36,Weights!$C$5:$C$10)</f>
        <v>0.94806999999999997</v>
      </c>
    </row>
    <row r="9" spans="2:18" x14ac:dyDescent="0.25">
      <c r="B9" s="151" t="s">
        <v>50</v>
      </c>
      <c r="C9" s="152">
        <f>SUMPRODUCT('Data - Football pre-match'!C$38:C$43,Weights!$C$5:$C$10)</f>
        <v>0.93564500000000006</v>
      </c>
      <c r="D9" s="152">
        <f>SUMPRODUCT('Data - Football pre-match'!D$38:D$43,Weights!$C$5:$C$10)</f>
        <v>0.945295</v>
      </c>
      <c r="E9" s="152">
        <f>SUMPRODUCT('Data - Football pre-match'!E$38:E$43,Weights!$C$5:$C$10)</f>
        <v>0.945295</v>
      </c>
      <c r="F9" s="152">
        <f>SUMPRODUCT('Data - Football pre-match'!F$38:F$43,Weights!$C$5:$C$10)</f>
        <v>0.94970500000000002</v>
      </c>
      <c r="G9" s="152">
        <f>SUMPRODUCT('Data - Football pre-match'!G$38:G$43,Weights!$C$5:$C$10)</f>
        <v>0.92931999999999992</v>
      </c>
      <c r="H9" s="152">
        <f>SUMPRODUCT('Data - Football pre-match'!H$38:H$43,Weights!$C$5:$C$10)</f>
        <v>0.945295</v>
      </c>
      <c r="I9" s="152">
        <f>SUMPRODUCT('Data - Football pre-match'!I$38:I$43,Weights!$C$5:$C$10)</f>
        <v>0.945295</v>
      </c>
      <c r="J9" s="152">
        <f>SUMPRODUCT('Data - Football pre-match'!J$38:J$43,Weights!$C$5:$C$10)</f>
        <v>0.945295</v>
      </c>
      <c r="K9" s="152">
        <f>SUMPRODUCT('Data - Football pre-match'!K$38:K$43,Weights!$C$5:$C$10)</f>
        <v>0.92898999999999987</v>
      </c>
      <c r="L9" s="152">
        <f>SUMPRODUCT('Data - Football pre-match'!L$38:L$43,Weights!$C$5:$C$10)</f>
        <v>0.93776499999999996</v>
      </c>
      <c r="M9" s="152">
        <f>SUMPRODUCT('Data - Football pre-match'!M$38:M$43,Weights!$C$5:$C$10)</f>
        <v>0.93335999999999986</v>
      </c>
      <c r="N9" s="152">
        <f>SUMPRODUCT('Data - Football pre-match'!N$38:N$43,Weights!$C$5:$C$10)</f>
        <v>0.949465</v>
      </c>
      <c r="O9" s="152">
        <f>SUMPRODUCT('Data - Football pre-match'!O$38:O$43,Weights!$C$5:$C$10)</f>
        <v>0.95448</v>
      </c>
      <c r="P9" s="152">
        <f>SUMPRODUCT('Data - Football pre-match'!P$38:P$43,Weights!$C$5:$C$10)</f>
        <v>0.91517500000000007</v>
      </c>
      <c r="Q9" s="152">
        <f>SUMPRODUCT('Data - Football pre-match'!Q$38:Q$43,Weights!$C$5:$C$10)</f>
        <v>0.92972999999999995</v>
      </c>
      <c r="R9" s="153">
        <f>SUMPRODUCT('Data - Football pre-match'!R$38:R$43,Weights!$C$5:$C$10)</f>
        <v>0.93596499999999994</v>
      </c>
    </row>
    <row r="10" spans="2:18" x14ac:dyDescent="0.25">
      <c r="B10" s="151" t="s">
        <v>53</v>
      </c>
      <c r="C10" s="152">
        <f>SUMPRODUCT('Data - Football pre-match'!C$45:C$50,Weights!$C$5:$C$10)</f>
        <v>0.94957500000000006</v>
      </c>
      <c r="D10" s="152">
        <f>SUMPRODUCT('Data - Football pre-match'!D$45:D$50,Weights!$C$5:$C$10)</f>
        <v>0.93630000000000002</v>
      </c>
      <c r="E10" s="152">
        <f>SUMPRODUCT('Data - Football pre-match'!E$45:E$50,Weights!$C$5:$C$10)</f>
        <v>0.93630000000000002</v>
      </c>
      <c r="F10" s="152">
        <f>SUMPRODUCT('Data - Football pre-match'!F$45:F$50,Weights!$C$5:$C$10)</f>
        <v>0.93630000000000002</v>
      </c>
      <c r="G10" s="152">
        <f>SUMPRODUCT('Data - Football pre-match'!G$45:G$50,Weights!$C$5:$C$10)</f>
        <v>0.93630000000000002</v>
      </c>
      <c r="H10" s="152">
        <f>SUMPRODUCT('Data - Football pre-match'!H$45:H$50,Weights!$C$5:$C$10)</f>
        <v>0.93630000000000002</v>
      </c>
      <c r="I10" s="152">
        <f>SUMPRODUCT('Data - Football pre-match'!I$45:I$50,Weights!$C$5:$C$10)</f>
        <v>0.96734000000000009</v>
      </c>
      <c r="J10" s="152">
        <f>SUMPRODUCT('Data - Football pre-match'!J$45:J$50,Weights!$C$5:$C$10)</f>
        <v>0.93630000000000002</v>
      </c>
      <c r="K10" s="152">
        <f>SUMPRODUCT('Data - Football pre-match'!K$45:K$50,Weights!$C$5:$C$10)</f>
        <v>0.91614000000000018</v>
      </c>
      <c r="L10" s="152">
        <f>SUMPRODUCT('Data - Football pre-match'!L$45:L$50,Weights!$C$5:$C$10)</f>
        <v>0.94508500000000006</v>
      </c>
      <c r="M10" s="152">
        <f>SUMPRODUCT('Data - Football pre-match'!M$45:M$50,Weights!$C$5:$C$10)</f>
        <v>0.93169000000000002</v>
      </c>
      <c r="N10" s="152">
        <f>SUMPRODUCT('Data - Football pre-match'!N$45:N$50,Weights!$C$5:$C$10)</f>
        <v>0.89154500000000003</v>
      </c>
      <c r="O10" s="152">
        <f>SUMPRODUCT('Data - Football pre-match'!O$45:O$50,Weights!$C$5:$C$10)</f>
        <v>0.93023</v>
      </c>
      <c r="P10" s="152">
        <f>SUMPRODUCT('Data - Football pre-match'!P$45:P$50,Weights!$C$5:$C$10)</f>
        <v>0.93373000000000006</v>
      </c>
      <c r="Q10" s="152">
        <f>SUMPRODUCT('Data - Football pre-match'!Q$45:Q$50,Weights!$C$5:$C$10)</f>
        <v>0.92252999999999985</v>
      </c>
      <c r="R10" s="153">
        <f>SUMPRODUCT('Data - Football pre-match'!R$45:R$50,Weights!$C$5:$C$10)</f>
        <v>0.93025500000000005</v>
      </c>
    </row>
    <row r="11" spans="2:18" x14ac:dyDescent="0.25">
      <c r="B11" s="151" t="s">
        <v>34</v>
      </c>
      <c r="C11" s="152">
        <f>SUMPRODUCT('Data - Football pre-match'!C$52:C$57,Weights!$C$5:$C$10)</f>
        <v>0.95262999999999998</v>
      </c>
      <c r="D11" s="152">
        <f>SUMPRODUCT('Data - Football pre-match'!D$52:D$57,Weights!$C$5:$C$10)</f>
        <v>0.94552499999999995</v>
      </c>
      <c r="E11" s="152">
        <f>SUMPRODUCT('Data - Football pre-match'!E$52:E$57,Weights!$C$5:$C$10)</f>
        <v>0.95033999999999996</v>
      </c>
      <c r="F11" s="152">
        <f>SUMPRODUCT('Data - Football pre-match'!F$52:F$57,Weights!$C$5:$C$10)</f>
        <v>0.95033999999999996</v>
      </c>
      <c r="G11" s="152">
        <f>SUMPRODUCT('Data - Football pre-match'!G$52:G$57,Weights!$C$5:$C$10)</f>
        <v>0.94552499999999995</v>
      </c>
      <c r="H11" s="152">
        <f>SUMPRODUCT('Data - Football pre-match'!H$52:H$57,Weights!$C$5:$C$10)</f>
        <v>0.94552499999999995</v>
      </c>
      <c r="I11" s="152">
        <f>SUMPRODUCT('Data - Football pre-match'!I$52:I$57,Weights!$C$5:$C$10)</f>
        <v>0.95033999999999996</v>
      </c>
      <c r="J11" s="152">
        <f>SUMPRODUCT('Data - Football pre-match'!J$52:J$57,Weights!$C$5:$C$10)</f>
        <v>0.94552499999999995</v>
      </c>
      <c r="K11" s="152">
        <f>SUMPRODUCT('Data - Football pre-match'!K$52:K$57,Weights!$C$5:$C$10)</f>
        <v>0.92863500000000021</v>
      </c>
      <c r="L11" s="152">
        <f>SUMPRODUCT('Data - Football pre-match'!L$52:L$57,Weights!$C$5:$C$10)</f>
        <v>0.94688500000000009</v>
      </c>
      <c r="M11" s="152">
        <f>SUMPRODUCT('Data - Football pre-match'!M$52:M$57,Weights!$C$5:$C$10)</f>
        <v>0.94470500000000002</v>
      </c>
      <c r="N11" s="152">
        <f>SUMPRODUCT('Data - Football pre-match'!N$52:N$57,Weights!$C$5:$C$10)</f>
        <v>0.94955999999999996</v>
      </c>
      <c r="O11" s="152">
        <f>SUMPRODUCT('Data - Football pre-match'!O$52:O$57,Weights!$C$5:$C$10)</f>
        <v>0.94997000000000009</v>
      </c>
      <c r="P11" s="152">
        <f>SUMPRODUCT('Data - Football pre-match'!P$52:P$57,Weights!$C$5:$C$10)</f>
        <v>0.94550500000000015</v>
      </c>
      <c r="Q11" s="152">
        <f>SUMPRODUCT('Data - Football pre-match'!Q$52:Q$57,Weights!$C$5:$C$10)</f>
        <v>0.94415500000000008</v>
      </c>
      <c r="R11" s="153">
        <f>SUMPRODUCT('Data - Football pre-match'!R$52:R$57,Weights!$C$5:$C$10)</f>
        <v>0.94525999999999999</v>
      </c>
    </row>
    <row r="12" spans="2:18" x14ac:dyDescent="0.25">
      <c r="B12" s="149" t="s">
        <v>56</v>
      </c>
      <c r="C12" s="119"/>
      <c r="D12" s="119"/>
      <c r="E12" s="119"/>
      <c r="F12" s="119"/>
      <c r="G12" s="119"/>
      <c r="H12" s="119"/>
      <c r="I12" s="119"/>
      <c r="J12" s="119"/>
      <c r="K12" s="119"/>
      <c r="L12" s="119"/>
      <c r="M12" s="119"/>
      <c r="N12" s="120"/>
      <c r="O12" s="120"/>
      <c r="P12" s="120"/>
      <c r="Q12" s="120"/>
      <c r="R12" s="150"/>
    </row>
    <row r="13" spans="2:18" x14ac:dyDescent="0.25">
      <c r="B13" s="151" t="s">
        <v>21</v>
      </c>
      <c r="C13" s="152">
        <f>SUMPRODUCT('Data - Football Live'!C$3:C$8,Weights!$C$5:$C$10)</f>
        <v>0.93915500000000007</v>
      </c>
      <c r="D13" s="152">
        <f>SUMPRODUCT('Data - Football Live'!D$3:D$8,Weights!$C$5:$C$10)</f>
        <v>0.93937999999999999</v>
      </c>
      <c r="E13" s="152">
        <f>SUMPRODUCT('Data - Football Live'!E$3:E$8,Weights!$C$5:$C$10)</f>
        <v>0.92810499999999996</v>
      </c>
      <c r="F13" s="152">
        <f>SUMPRODUCT('Data - Football Live'!F$3:F$8,Weights!$C$5:$C$10)</f>
        <v>0.93937999999999999</v>
      </c>
      <c r="G13" s="152">
        <f>SUMPRODUCT('Data - Football Live'!G$3:G$8,Weights!$C$5:$C$10)</f>
        <v>0.92447000000000001</v>
      </c>
      <c r="H13" s="152">
        <f>SUMPRODUCT('Data - Football Live'!H$3:H$8,Weights!$C$5:$C$10)</f>
        <v>0.93937999999999999</v>
      </c>
      <c r="I13" s="152">
        <f>SUMPRODUCT('Data - Football Live'!I$3:I$8,Weights!$C$5:$C$10)</f>
        <v>0.93937999999999999</v>
      </c>
      <c r="J13" s="152">
        <f>SUMPRODUCT('Data - Football Live'!J$3:J$8,Weights!$C$5:$C$10)</f>
        <v>0.93937999999999999</v>
      </c>
      <c r="K13" s="152">
        <f>SUMPRODUCT('Data - Football Live'!K$3:K$8,Weights!$C$5:$C$10)</f>
        <v>0.92810499999999996</v>
      </c>
      <c r="L13" s="152">
        <f>SUMPRODUCT('Data - Football Live'!L$3:L$8,Weights!$C$5:$C$10)</f>
        <v>0.94627500000000009</v>
      </c>
      <c r="M13" s="152">
        <f>SUMPRODUCT('Data - Football Live'!M$3:M$8,Weights!$C$5:$C$10)</f>
        <v>0.93029999999999979</v>
      </c>
      <c r="N13" s="152">
        <f>SUMPRODUCT('Data - Football Live'!N$3:N$8,Weights!$C$5:$C$10)</f>
        <v>0.93986000000000003</v>
      </c>
      <c r="O13" s="152">
        <f>SUMPRODUCT('Data - Football Live'!O$3:O$8,Weights!$C$5:$C$10)</f>
        <v>0.9365</v>
      </c>
      <c r="P13" s="152">
        <f>SUMPRODUCT('Data - Football Live'!P$3:P$8,Weights!$C$5:$C$10)</f>
        <v>0.93803999999999998</v>
      </c>
      <c r="Q13" s="152">
        <f>SUMPRODUCT('Data - Football Live'!Q$3:Q$8,Weights!$C$5:$C$10)</f>
        <v>0.93835999999999986</v>
      </c>
      <c r="R13" s="153">
        <f>SUMPRODUCT('Data - Football Live'!R$3:R$8,Weights!$C$5:$C$10)</f>
        <v>0.94591000000000003</v>
      </c>
    </row>
    <row r="14" spans="2:18" x14ac:dyDescent="0.25">
      <c r="B14" s="151" t="s">
        <v>28</v>
      </c>
      <c r="C14" s="152">
        <f>SUMPRODUCT('Data - Football Live'!C$10:C$15,Weights!$C$5:$C$10)</f>
        <v>0.93593999999999988</v>
      </c>
      <c r="D14" s="152">
        <f>SUMPRODUCT('Data - Football Live'!D$10:D$15,Weights!$C$5:$C$10)</f>
        <v>0.93842500000000006</v>
      </c>
      <c r="E14" s="152">
        <f>SUMPRODUCT('Data - Football Live'!E$10:E$15,Weights!$C$5:$C$10)</f>
        <v>0.92442500000000005</v>
      </c>
      <c r="F14" s="152">
        <f>SUMPRODUCT('Data - Football Live'!F$10:F$15,Weights!$C$5:$C$10)</f>
        <v>0.93818000000000001</v>
      </c>
      <c r="G14" s="152">
        <f>SUMPRODUCT('Data - Football Live'!G$10:G$15,Weights!$C$5:$C$10)</f>
        <v>0.92381999999999997</v>
      </c>
      <c r="H14" s="152">
        <f>SUMPRODUCT('Data - Football Live'!H$10:H$15,Weights!$C$5:$C$10)</f>
        <v>0.93818000000000001</v>
      </c>
      <c r="I14" s="152">
        <f>SUMPRODUCT('Data - Football Live'!I$10:I$15,Weights!$C$5:$C$10)</f>
        <v>0.93818000000000001</v>
      </c>
      <c r="J14" s="152">
        <f>SUMPRODUCT('Data - Football Live'!J$10:J$15,Weights!$C$5:$C$10)</f>
        <v>0.93862499999999993</v>
      </c>
      <c r="K14" s="152">
        <f>SUMPRODUCT('Data - Football Live'!K$10:K$15,Weights!$C$5:$C$10)</f>
        <v>0.92443000000000008</v>
      </c>
      <c r="L14" s="152">
        <f>SUMPRODUCT('Data - Football Live'!L$10:L$15,Weights!$C$5:$C$10)</f>
        <v>0.94677000000000011</v>
      </c>
      <c r="M14" s="152">
        <f>SUMPRODUCT('Data - Football Live'!M$10:M$15,Weights!$C$5:$C$10)</f>
        <v>0.92908000000000013</v>
      </c>
      <c r="N14" s="152">
        <f>SUMPRODUCT('Data - Football Live'!N$10:N$15,Weights!$C$5:$C$10)</f>
        <v>0.94240000000000002</v>
      </c>
      <c r="O14" s="152">
        <f>SUMPRODUCT('Data - Football Live'!O$10:O$15,Weights!$C$5:$C$10)</f>
        <v>0.93038500000000002</v>
      </c>
      <c r="P14" s="152">
        <f>SUMPRODUCT('Data - Football Live'!P$10:P$15,Weights!$C$5:$C$10)</f>
        <v>0.95386499999999996</v>
      </c>
      <c r="Q14" s="152">
        <f>SUMPRODUCT('Data - Football Live'!Q$10:Q$15,Weights!$C$5:$C$10)</f>
        <v>0.94708999999999999</v>
      </c>
      <c r="R14" s="153">
        <f>SUMPRODUCT('Data - Football Live'!R$10:R$15,Weights!$C$5:$C$10)</f>
        <v>0.95086999999999999</v>
      </c>
    </row>
    <row r="15" spans="2:18" x14ac:dyDescent="0.25">
      <c r="B15" s="151" t="s">
        <v>52</v>
      </c>
      <c r="C15" s="152">
        <f>SUMPRODUCT('Data - Football Live'!C$17:C$22,Weights!$C$5:$C$10)</f>
        <v>0.94058000000000008</v>
      </c>
      <c r="D15" s="152">
        <f>SUMPRODUCT('Data - Football Live'!D$17:D$22,Weights!$C$5:$C$10)</f>
        <v>0.94067999999999996</v>
      </c>
      <c r="E15" s="152">
        <f>SUMPRODUCT('Data - Football Live'!E$17:E$22,Weights!$C$5:$C$10)</f>
        <v>0.93076999999999999</v>
      </c>
      <c r="F15" s="152">
        <f>SUMPRODUCT('Data - Football Live'!F$17:F$22,Weights!$C$5:$C$10)</f>
        <v>0.94067999999999996</v>
      </c>
      <c r="G15" s="152">
        <f>SUMPRODUCT('Data - Football Live'!G$17:G$22,Weights!$C$5:$C$10)</f>
        <v>0.92156000000000005</v>
      </c>
      <c r="H15" s="152">
        <f>SUMPRODUCT('Data - Football Live'!H$17:H$22,Weights!$C$5:$C$10)</f>
        <v>0.94067999999999996</v>
      </c>
      <c r="I15" s="152">
        <f>SUMPRODUCT('Data - Football Live'!I$17:I$22,Weights!$C$5:$C$10)</f>
        <v>0.94067999999999996</v>
      </c>
      <c r="J15" s="152">
        <f>SUMPRODUCT('Data - Football Live'!J$17:J$22,Weights!$C$5:$C$10)</f>
        <v>0.94067999999999996</v>
      </c>
      <c r="K15" s="152">
        <f>SUMPRODUCT('Data - Football Live'!K$17:K$22,Weights!$C$5:$C$10)</f>
        <v>0.93076999999999999</v>
      </c>
      <c r="L15" s="152">
        <f>SUMPRODUCT('Data - Football Live'!L$17:L$22,Weights!$C$5:$C$10)</f>
        <v>0.94559000000000015</v>
      </c>
      <c r="M15" s="152">
        <f>SUMPRODUCT('Data - Football Live'!M$17:M$22,Weights!$C$5:$C$10)</f>
        <v>0.92610000000000003</v>
      </c>
      <c r="N15" s="152">
        <f>SUMPRODUCT('Data - Football Live'!N$17:N$22,Weights!$C$5:$C$10)</f>
        <v>0.9422600000000001</v>
      </c>
      <c r="O15" s="152">
        <f>SUMPRODUCT('Data - Football Live'!O$17:O$22,Weights!$C$5:$C$10)</f>
        <v>0.93756000000000017</v>
      </c>
      <c r="P15" s="152">
        <f>SUMPRODUCT('Data - Football Live'!P$17:P$22,Weights!$C$5:$C$10)</f>
        <v>0.95467999999999997</v>
      </c>
      <c r="Q15" s="152">
        <f>SUMPRODUCT('Data - Football Live'!Q$17:Q$22,Weights!$C$5:$C$10)</f>
        <v>0.94098500000000007</v>
      </c>
      <c r="R15" s="153">
        <f>SUMPRODUCT('Data - Football Live'!R$17:R$22,Weights!$C$5:$C$10)</f>
        <v>0.94506000000000001</v>
      </c>
    </row>
    <row r="16" spans="2:18" x14ac:dyDescent="0.25">
      <c r="B16" s="151" t="s">
        <v>30</v>
      </c>
      <c r="C16" s="152">
        <f>SUMPRODUCT('Data - Football Live'!C$24:C$29,Weights!$C$5:$C$10)</f>
        <v>0.93950500000000003</v>
      </c>
      <c r="D16" s="152">
        <f>SUMPRODUCT('Data - Football Live'!D$24:D$29,Weights!$C$5:$C$10)</f>
        <v>0.93999500000000002</v>
      </c>
      <c r="E16" s="152">
        <f>SUMPRODUCT('Data - Football Live'!E$24:E$29,Weights!$C$5:$C$10)</f>
        <v>0.92967999999999995</v>
      </c>
      <c r="F16" s="152">
        <f>SUMPRODUCT('Data - Football Live'!F$24:F$29,Weights!$C$5:$C$10)</f>
        <v>0.93999500000000002</v>
      </c>
      <c r="G16" s="152">
        <f>SUMPRODUCT('Data - Football Live'!G$24:G$29,Weights!$C$5:$C$10)</f>
        <v>0.92036499999999999</v>
      </c>
      <c r="H16" s="152">
        <f>SUMPRODUCT('Data - Football Live'!H$24:H$29,Weights!$C$5:$C$10)</f>
        <v>0.93999500000000002</v>
      </c>
      <c r="I16" s="152">
        <f>SUMPRODUCT('Data - Football Live'!I$24:I$29,Weights!$C$5:$C$10)</f>
        <v>0.93999500000000002</v>
      </c>
      <c r="J16" s="152">
        <f>SUMPRODUCT('Data - Football Live'!J$24:J$29,Weights!$C$5:$C$10)</f>
        <v>0.93999500000000002</v>
      </c>
      <c r="K16" s="152">
        <f>SUMPRODUCT('Data - Football Live'!K$24:K$29,Weights!$C$5:$C$10)</f>
        <v>0.92967999999999995</v>
      </c>
      <c r="L16" s="152">
        <f>SUMPRODUCT('Data - Football Live'!L$24:L$29,Weights!$C$5:$C$10)</f>
        <v>0.94315000000000004</v>
      </c>
      <c r="M16" s="152">
        <f>SUMPRODUCT('Data - Football Live'!M$24:M$29,Weights!$C$5:$C$10)</f>
        <v>0.92893500000000007</v>
      </c>
      <c r="N16" s="152">
        <f>SUMPRODUCT('Data - Football Live'!N$24:N$29,Weights!$C$5:$C$10)</f>
        <v>0.94533000000000011</v>
      </c>
      <c r="O16" s="152">
        <f>SUMPRODUCT('Data - Football Live'!O$24:O$29,Weights!$C$5:$C$10)</f>
        <v>0.93923000000000001</v>
      </c>
      <c r="P16" s="152">
        <f>SUMPRODUCT('Data - Football Live'!P$24:P$29,Weights!$C$5:$C$10)</f>
        <v>0.93915499999999996</v>
      </c>
      <c r="Q16" s="152">
        <f>SUMPRODUCT('Data - Football Live'!Q$24:Q$29,Weights!$C$5:$C$10)</f>
        <v>0.94470500000000002</v>
      </c>
      <c r="R16" s="153">
        <f>SUMPRODUCT('Data - Football Live'!R$24:R$29,Weights!$C$5:$C$10)</f>
        <v>0.94845500000000005</v>
      </c>
    </row>
    <row r="17" spans="2:18" x14ac:dyDescent="0.25">
      <c r="B17" s="151" t="s">
        <v>31</v>
      </c>
      <c r="C17" s="152">
        <f>SUMPRODUCT('Data - Football Live'!C$31:C$36,Weights!$C$5:$C$10)</f>
        <v>0.93779999999999997</v>
      </c>
      <c r="D17" s="152">
        <f>SUMPRODUCT('Data - Football Live'!D$31:D$36,Weights!$C$5:$C$10)</f>
        <v>0.94168499999999999</v>
      </c>
      <c r="E17" s="152">
        <f>SUMPRODUCT('Data - Football Live'!E$31:E$36,Weights!$C$5:$C$10)</f>
        <v>0.93236000000000008</v>
      </c>
      <c r="F17" s="152">
        <f>SUMPRODUCT('Data - Football Live'!F$31:F$36,Weights!$C$5:$C$10)</f>
        <v>0.94168499999999999</v>
      </c>
      <c r="G17" s="152">
        <f>SUMPRODUCT('Data - Football Live'!G$31:G$36,Weights!$C$5:$C$10)</f>
        <v>0.91795000000000004</v>
      </c>
      <c r="H17" s="152">
        <f>SUMPRODUCT('Data - Football Live'!H$31:H$36,Weights!$C$5:$C$10)</f>
        <v>0.94168499999999999</v>
      </c>
      <c r="I17" s="152">
        <f>SUMPRODUCT('Data - Football Live'!I$31:I$36,Weights!$C$5:$C$10)</f>
        <v>0.94168499999999999</v>
      </c>
      <c r="J17" s="152">
        <f>SUMPRODUCT('Data - Football Live'!J$31:J$36,Weights!$C$5:$C$10)</f>
        <v>0.94168499999999999</v>
      </c>
      <c r="K17" s="152">
        <f>SUMPRODUCT('Data - Football Live'!K$31:K$36,Weights!$C$5:$C$10)</f>
        <v>0.93236000000000008</v>
      </c>
      <c r="L17" s="152">
        <f>SUMPRODUCT('Data - Football Live'!L$31:L$36,Weights!$C$5:$C$10)</f>
        <v>0.94185000000000008</v>
      </c>
      <c r="M17" s="152">
        <f>SUMPRODUCT('Data - Football Live'!M$31:M$36,Weights!$C$5:$C$10)</f>
        <v>0.92841000000000007</v>
      </c>
      <c r="N17" s="152">
        <f>SUMPRODUCT('Data - Football Live'!N$31:N$36,Weights!$C$5:$C$10)</f>
        <v>0.94473000000000007</v>
      </c>
      <c r="O17" s="152">
        <f>SUMPRODUCT('Data - Football Live'!O$31:O$36,Weights!$C$5:$C$10)</f>
        <v>0.93170500000000012</v>
      </c>
      <c r="P17" s="152">
        <f>SUMPRODUCT('Data - Football Live'!P$31:P$36,Weights!$C$5:$C$10)</f>
        <v>0.94050500000000004</v>
      </c>
      <c r="Q17" s="152">
        <f>SUMPRODUCT('Data - Football Live'!Q$31:Q$36,Weights!$C$5:$C$10)</f>
        <v>0.94276000000000004</v>
      </c>
      <c r="R17" s="153">
        <f>SUMPRODUCT('Data - Football Live'!R$31:R$36,Weights!$C$5:$C$10)</f>
        <v>0.94700499999999999</v>
      </c>
    </row>
    <row r="18" spans="2:18" x14ac:dyDescent="0.25">
      <c r="B18" s="151" t="s">
        <v>50</v>
      </c>
      <c r="C18" s="152">
        <f>SUMPRODUCT('Data - Football Live'!C$38:C$43,Weights!$C$5:$C$10)</f>
        <v>0.92560000000000009</v>
      </c>
      <c r="D18" s="152">
        <f>SUMPRODUCT('Data - Football Live'!D$38:D$43,Weights!$C$5:$C$10)</f>
        <v>0.93883500000000009</v>
      </c>
      <c r="E18" s="152">
        <f>SUMPRODUCT('Data - Football Live'!E$38:E$43,Weights!$C$5:$C$10)</f>
        <v>0.93054499999999996</v>
      </c>
      <c r="F18" s="152">
        <f>SUMPRODUCT('Data - Football Live'!F$38:F$43,Weights!$C$5:$C$10)</f>
        <v>0.93883500000000009</v>
      </c>
      <c r="G18" s="152">
        <f>SUMPRODUCT('Data - Football Live'!G$38:G$43,Weights!$C$5:$C$10)</f>
        <v>0.9117050000000001</v>
      </c>
      <c r="H18" s="152">
        <f>SUMPRODUCT('Data - Football Live'!H$38:H$43,Weights!$C$5:$C$10)</f>
        <v>0.93883500000000009</v>
      </c>
      <c r="I18" s="152">
        <f>SUMPRODUCT('Data - Football Live'!I$38:I$43,Weights!$C$5:$C$10)</f>
        <v>0.93883500000000009</v>
      </c>
      <c r="J18" s="152">
        <f>SUMPRODUCT('Data - Football Live'!J$38:J$43,Weights!$C$5:$C$10)</f>
        <v>0.93883500000000009</v>
      </c>
      <c r="K18" s="152">
        <f>SUMPRODUCT('Data - Football Live'!K$38:K$43,Weights!$C$5:$C$10)</f>
        <v>0.93054499999999996</v>
      </c>
      <c r="L18" s="152">
        <f>SUMPRODUCT('Data - Football Live'!L$38:L$43,Weights!$C$5:$C$10)</f>
        <v>0.94972000000000001</v>
      </c>
      <c r="M18" s="152">
        <f>SUMPRODUCT('Data - Football Live'!M$38:M$43,Weights!$C$5:$C$10)</f>
        <v>0.92560999999999993</v>
      </c>
      <c r="N18" s="152">
        <f>SUMPRODUCT('Data - Football Live'!N$38:N$43,Weights!$C$5:$C$10)</f>
        <v>0.91429000000000016</v>
      </c>
      <c r="O18" s="152">
        <f>SUMPRODUCT('Data - Football Live'!O$38:O$43,Weights!$C$5:$C$10)</f>
        <v>0.93276000000000003</v>
      </c>
      <c r="P18" s="152">
        <f>SUMPRODUCT('Data - Football Live'!P$38:P$43,Weights!$C$5:$C$10)</f>
        <v>0.91644999999999999</v>
      </c>
      <c r="Q18" s="152">
        <f>SUMPRODUCT('Data - Football Live'!Q$38:Q$43,Weights!$C$5:$C$10)</f>
        <v>0.93159499999999995</v>
      </c>
      <c r="R18" s="153">
        <f>SUMPRODUCT('Data - Football Live'!R$38:R$43,Weights!$C$5:$C$10)</f>
        <v>0.93629999999999991</v>
      </c>
    </row>
    <row r="19" spans="2:18" x14ac:dyDescent="0.25">
      <c r="B19" s="151" t="s">
        <v>53</v>
      </c>
      <c r="C19" s="152">
        <f>SUMPRODUCT('Data - Football Live'!C$45:C$50,Weights!$C$5:$C$10)</f>
        <v>0.93188499999999996</v>
      </c>
      <c r="D19" s="152">
        <f>SUMPRODUCT('Data - Football Live'!D$45:D$50,Weights!$C$5:$C$10)</f>
        <v>0.92752499999999993</v>
      </c>
      <c r="E19" s="152">
        <f>SUMPRODUCT('Data - Football Live'!E$45:E$50,Weights!$C$5:$C$10)</f>
        <v>0.91258500000000009</v>
      </c>
      <c r="F19" s="152">
        <f>SUMPRODUCT('Data - Football Live'!F$45:F$50,Weights!$C$5:$C$10)</f>
        <v>0.92752499999999993</v>
      </c>
      <c r="G19" s="152">
        <f>SUMPRODUCT('Data - Football Live'!G$45:G$50,Weights!$C$5:$C$10)</f>
        <v>0.89736499999999997</v>
      </c>
      <c r="H19" s="152">
        <f>SUMPRODUCT('Data - Football Live'!H$45:H$50,Weights!$C$5:$C$10)</f>
        <v>0.92752499999999993</v>
      </c>
      <c r="I19" s="152">
        <f>SUMPRODUCT('Data - Football Live'!I$45:I$50,Weights!$C$5:$C$10)</f>
        <v>0.92752499999999993</v>
      </c>
      <c r="J19" s="152">
        <f>SUMPRODUCT('Data - Football Live'!J$45:J$50,Weights!$C$5:$C$10)</f>
        <v>0.92752499999999993</v>
      </c>
      <c r="K19" s="152">
        <f>SUMPRODUCT('Data - Football Live'!K$45:K$50,Weights!$C$5:$C$10)</f>
        <v>0.91258500000000009</v>
      </c>
      <c r="L19" s="152">
        <f>SUMPRODUCT('Data - Football Live'!L$45:L$50,Weights!$C$5:$C$10)</f>
        <v>0.943635</v>
      </c>
      <c r="M19" s="152">
        <f>SUMPRODUCT('Data - Football Live'!M$45:M$50,Weights!$C$5:$C$10)</f>
        <v>0.92482000000000009</v>
      </c>
      <c r="N19" s="152">
        <f>SUMPRODUCT('Data - Football Live'!N$45:N$50,Weights!$C$5:$C$10)</f>
        <v>0.93409500000000001</v>
      </c>
      <c r="O19" s="152">
        <f>SUMPRODUCT('Data - Football Live'!O$45:O$50,Weights!$C$5:$C$10)</f>
        <v>0.92982000000000009</v>
      </c>
      <c r="P19" s="152">
        <f>SUMPRODUCT('Data - Football Live'!P$45:P$50,Weights!$C$5:$C$10)</f>
        <v>0.94166500000000009</v>
      </c>
      <c r="Q19" s="152">
        <f>SUMPRODUCT('Data - Football Live'!Q$45:Q$50,Weights!$C$5:$C$10)</f>
        <v>0.93212000000000006</v>
      </c>
      <c r="R19" s="153">
        <f>SUMPRODUCT('Data - Football Live'!R$45:R$50,Weights!$C$5:$C$10)</f>
        <v>0.93851000000000007</v>
      </c>
    </row>
    <row r="20" spans="2:18" x14ac:dyDescent="0.25">
      <c r="B20" s="151" t="s">
        <v>34</v>
      </c>
      <c r="C20" s="152">
        <f>SUMPRODUCT('Data - Football Live'!C$52:C$57,Weights!$C$5:$C$10)</f>
        <v>0.93954000000000004</v>
      </c>
      <c r="D20" s="152">
        <f>SUMPRODUCT('Data - Football Live'!D$52:D$57,Weights!$C$5:$C$10)</f>
        <v>0.94009000000000009</v>
      </c>
      <c r="E20" s="152">
        <f>SUMPRODUCT('Data - Football Live'!E$52:E$57,Weights!$C$5:$C$10)</f>
        <v>0.92674500000000004</v>
      </c>
      <c r="F20" s="152">
        <f>SUMPRODUCT('Data - Football Live'!F$52:F$57,Weights!$C$5:$C$10)</f>
        <v>0.94009000000000009</v>
      </c>
      <c r="G20" s="152">
        <f>SUMPRODUCT('Data - Football Live'!G$52:G$57,Weights!$C$5:$C$10)</f>
        <v>0.91956499999999997</v>
      </c>
      <c r="H20" s="152">
        <f>SUMPRODUCT('Data - Football Live'!H$52:H$57,Weights!$C$5:$C$10)</f>
        <v>0.94009000000000009</v>
      </c>
      <c r="I20" s="152">
        <f>SUMPRODUCT('Data - Football Live'!I$52:I$57,Weights!$C$5:$C$10)</f>
        <v>0.94009000000000009</v>
      </c>
      <c r="J20" s="152">
        <f>SUMPRODUCT('Data - Football Live'!J$52:J$57,Weights!$C$5:$C$10)</f>
        <v>0.94009000000000009</v>
      </c>
      <c r="K20" s="152">
        <f>SUMPRODUCT('Data - Football Live'!K$52:K$57,Weights!$C$5:$C$10)</f>
        <v>0.92674500000000004</v>
      </c>
      <c r="L20" s="152">
        <f>SUMPRODUCT('Data - Football Live'!L$52:L$57,Weights!$C$5:$C$10)</f>
        <v>0.94640000000000002</v>
      </c>
      <c r="M20" s="152">
        <f>SUMPRODUCT('Data - Football Live'!M$52:M$57,Weights!$C$5:$C$10)</f>
        <v>0.93022000000000005</v>
      </c>
      <c r="N20" s="152">
        <f>SUMPRODUCT('Data - Football Live'!N$52:N$57,Weights!$C$5:$C$10)</f>
        <v>0.94505500000000009</v>
      </c>
      <c r="O20" s="152">
        <f>SUMPRODUCT('Data - Football Live'!O$52:O$57,Weights!$C$5:$C$10)</f>
        <v>0.93606</v>
      </c>
      <c r="P20" s="152">
        <f>SUMPRODUCT('Data - Football Live'!P$52:P$57,Weights!$C$5:$C$10)</f>
        <v>0.93937000000000004</v>
      </c>
      <c r="Q20" s="152">
        <f>SUMPRODUCT('Data - Football Live'!Q$52:Q$57,Weights!$C$5:$C$10)</f>
        <v>0.94387500000000002</v>
      </c>
      <c r="R20" s="153">
        <f>SUMPRODUCT('Data - Football Live'!R$52:R$57,Weights!$C$5:$C$10)</f>
        <v>0.945025</v>
      </c>
    </row>
    <row r="21" spans="2:18" x14ac:dyDescent="0.25">
      <c r="B21" s="149" t="s">
        <v>66</v>
      </c>
      <c r="C21" s="119"/>
      <c r="D21" s="119"/>
      <c r="E21" s="119"/>
      <c r="F21" s="119"/>
      <c r="G21" s="119"/>
      <c r="H21" s="119"/>
      <c r="I21" s="119"/>
      <c r="J21" s="119"/>
      <c r="K21" s="119"/>
      <c r="L21" s="119"/>
      <c r="M21" s="119"/>
      <c r="N21" s="120"/>
      <c r="O21" s="120"/>
      <c r="P21" s="120"/>
      <c r="Q21" s="120"/>
      <c r="R21" s="150"/>
    </row>
    <row r="22" spans="2:18" x14ac:dyDescent="0.25">
      <c r="B22" s="151" t="s">
        <v>67</v>
      </c>
      <c r="C22" s="152">
        <f>SUMPRODUCT('Data - Tennis'!C$4:C$7,Weights!$C$40:$C$43)</f>
        <v>0.94317499999999999</v>
      </c>
      <c r="D22" s="152">
        <f>SUMPRODUCT('Data - Tennis'!D$4:D$7,Weights!$C$40:$C$43)</f>
        <v>0.94743999999999995</v>
      </c>
      <c r="E22" s="152">
        <f>SUMPRODUCT('Data - Tennis'!E$4:E$7,Weights!$C$40:$C$43)</f>
        <v>0.94743999999999995</v>
      </c>
      <c r="F22" s="152">
        <f>SUMPRODUCT('Data - Tennis'!F$4:F$7,Weights!$C$40:$C$43)</f>
        <v>0.94743999999999995</v>
      </c>
      <c r="G22" s="152">
        <f>SUMPRODUCT('Data - Tennis'!G$4:G$7,Weights!$C$40:$C$43)</f>
        <v>0.94743999999999995</v>
      </c>
      <c r="H22" s="152">
        <f>SUMPRODUCT('Data - Tennis'!H$4:H$7,Weights!$C$40:$C$43)</f>
        <v>0.94743999999999995</v>
      </c>
      <c r="I22" s="152">
        <f>SUMPRODUCT('Data - Tennis'!I$4:I$7,Weights!$C$40:$C$43)</f>
        <v>0.94743999999999995</v>
      </c>
      <c r="J22" s="152">
        <f>SUMPRODUCT('Data - Tennis'!J$4:J$7,Weights!$C$40:$C$43)</f>
        <v>0.94743999999999995</v>
      </c>
      <c r="K22" s="152">
        <f>SUMPRODUCT('Data - Tennis'!K$4:K$7,Weights!$C$40:$C$43)</f>
        <v>0.94669000000000003</v>
      </c>
      <c r="L22" s="152">
        <f>SUMPRODUCT('Data - Tennis'!L$4:L$7,Weights!$C$40:$C$43)</f>
        <v>0.94703999999999999</v>
      </c>
      <c r="M22" s="152">
        <f>SUMPRODUCT('Data - Tennis'!M$4:M$7,Weights!$C$40:$C$43)</f>
        <v>0.94600499999999998</v>
      </c>
      <c r="N22" s="152">
        <f>SUMPRODUCT('Data - Tennis'!N$4:N$7,Weights!$C$40:$C$43)</f>
        <v>0.94631499999999991</v>
      </c>
      <c r="O22" s="152">
        <f>SUMPRODUCT('Data - Tennis'!O$4:O$7,Weights!$C$40:$C$43)</f>
        <v>0.93873499999999999</v>
      </c>
      <c r="P22" s="152">
        <f>SUMPRODUCT('Data - Tennis'!P$4:P$7,Weights!$C$40:$C$43)</f>
        <v>0.93613499999999994</v>
      </c>
      <c r="Q22" s="152">
        <f>SUMPRODUCT('Data - Tennis'!Q$4:Q$7,Weights!$C$40:$C$43)</f>
        <v>0.95394499999999993</v>
      </c>
      <c r="R22" s="153">
        <f>SUMPRODUCT('Data - Tennis'!R$4:R$7,Weights!$C$40:$C$43)</f>
        <v>0.95465999999999995</v>
      </c>
    </row>
    <row r="23" spans="2:18" x14ac:dyDescent="0.25">
      <c r="B23" s="151" t="s">
        <v>68</v>
      </c>
      <c r="C23" s="152">
        <f>SUMPRODUCT('Data - Tennis'!C$14:C$17,Weights!$C$40:$C$43)</f>
        <v>0.91784999999999994</v>
      </c>
      <c r="D23" s="152">
        <f>SUMPRODUCT('Data - Tennis'!D$14:D$17,Weights!$C$40:$C$43)</f>
        <v>0.94053999999999993</v>
      </c>
      <c r="E23" s="152">
        <f>SUMPRODUCT('Data - Tennis'!E$14:E$17,Weights!$C$40:$C$43)</f>
        <v>0.94053999999999993</v>
      </c>
      <c r="F23" s="152">
        <f>SUMPRODUCT('Data - Tennis'!F$14:F$17,Weights!$C$40:$C$43)</f>
        <v>0.94053999999999993</v>
      </c>
      <c r="G23" s="152">
        <f>SUMPRODUCT('Data - Tennis'!G$14:G$17,Weights!$C$40:$C$43)</f>
        <v>0.94053999999999993</v>
      </c>
      <c r="H23" s="152">
        <f>SUMPRODUCT('Data - Tennis'!H$14:H$17,Weights!$C$40:$C$43)</f>
        <v>0.94053999999999993</v>
      </c>
      <c r="I23" s="152">
        <f>SUMPRODUCT('Data - Tennis'!I$14:I$17,Weights!$C$40:$C$43)</f>
        <v>0.94053999999999993</v>
      </c>
      <c r="J23" s="152">
        <f>SUMPRODUCT('Data - Tennis'!J$14:J$17,Weights!$C$40:$C$43)</f>
        <v>0.94053999999999993</v>
      </c>
      <c r="K23" s="152">
        <f>SUMPRODUCT('Data - Tennis'!K$14:K$17,Weights!$C$40:$C$43)</f>
        <v>0.93354000000000004</v>
      </c>
      <c r="L23" s="152">
        <f>SUMPRODUCT('Data - Tennis'!L$14:L$17,Weights!$C$40:$C$43)</f>
        <v>0.93486999999999987</v>
      </c>
      <c r="M23" s="152">
        <f>SUMPRODUCT('Data - Tennis'!M$14:M$17,Weights!E40:E43)</f>
        <v>0.93289999999999995</v>
      </c>
      <c r="N23" s="152">
        <f>SUMPRODUCT('Data - Tennis'!N$14:N$17,Weights!$C$40:$C$43)</f>
        <v>0.89523999999999992</v>
      </c>
      <c r="O23" s="152">
        <f>SUMPRODUCT('Data - Tennis'!O$14:O$17,Weights!$C$40:$C$43)</f>
        <v>0.92003000000000013</v>
      </c>
      <c r="P23" s="152">
        <f>SUMPRODUCT('Data - Tennis'!P$14:P$17,Weights!$C$40:$C$43)</f>
        <v>0.92415999999999998</v>
      </c>
      <c r="Q23" s="152">
        <f>SUMPRODUCT('Data - Tennis'!Q$14:Q$17,Weights!$C$40:$C$43)</f>
        <v>0.92501500000000003</v>
      </c>
      <c r="R23" s="153">
        <f>SUMPRODUCT('Data - Tennis'!R$14:R$17,Weights!$C$40:$C$43)</f>
        <v>0.92510999999999999</v>
      </c>
    </row>
    <row r="24" spans="2:18" x14ac:dyDescent="0.25">
      <c r="B24" s="151" t="s">
        <v>69</v>
      </c>
      <c r="C24" s="152">
        <f>SUMPRODUCT('Data - Tennis'!C$9:C$12,Weights!$C$40:$C$43)</f>
        <v>0.9383999999999999</v>
      </c>
      <c r="D24" s="152">
        <f>SUMPRODUCT('Data - Tennis'!D$9:D$12,Weights!$C$40:$C$43)</f>
        <v>0.94342999999999999</v>
      </c>
      <c r="E24" s="152">
        <f>SUMPRODUCT('Data - Tennis'!E$9:E$12,Weights!$C$40:$C$43)</f>
        <v>0.93809000000000009</v>
      </c>
      <c r="F24" s="152">
        <f>SUMPRODUCT('Data - Tennis'!F$9:F$12,Weights!$C$40:$C$43)</f>
        <v>0.94342999999999999</v>
      </c>
      <c r="G24" s="152">
        <f>SUMPRODUCT('Data - Tennis'!G$9:G$12,Weights!$C$40:$C$43)</f>
        <v>0.92108000000000001</v>
      </c>
      <c r="H24" s="152">
        <f>SUMPRODUCT('Data - Tennis'!H$9:H$12,Weights!$C$40:$C$43)</f>
        <v>0.94342999999999999</v>
      </c>
      <c r="I24" s="152">
        <f>SUMPRODUCT('Data - Tennis'!I$9:I$12,Weights!$C$40:$C$43)</f>
        <v>0.94342999999999999</v>
      </c>
      <c r="J24" s="152">
        <f>SUMPRODUCT('Data - Tennis'!J$9:J$12,Weights!$C$40:$C$43)</f>
        <v>0.94342999999999999</v>
      </c>
      <c r="K24" s="152">
        <f>SUMPRODUCT('Data - Tennis'!K$9:K$12,Weights!$C$40:$C$43)</f>
        <v>0.93809000000000009</v>
      </c>
      <c r="L24" s="152">
        <f>SUMPRODUCT('Data - Tennis'!L$9:L$12,Weights!D40:D43)</f>
        <v>0.94224705882352944</v>
      </c>
      <c r="M24" s="152">
        <f>SUMPRODUCT('Data - Tennis'!M$9:M$12,Weights!$C$40:$C$43)</f>
        <v>0.94064499999999995</v>
      </c>
      <c r="N24" s="152">
        <f>SUMPRODUCT('Data - Tennis'!N$9:N$12,Weights!$C$40:$C$43)</f>
        <v>0.94586999999999999</v>
      </c>
      <c r="O24" s="152">
        <f>SUMPRODUCT('Data - Tennis'!O$9:O$12,Weights!$C$40:$C$43)</f>
        <v>0.93310499999999996</v>
      </c>
      <c r="P24" s="152">
        <f>SUMPRODUCT('Data - Tennis'!P$9:P$12,Weights!$C$40:$C$43)</f>
        <v>0.94319999999999993</v>
      </c>
      <c r="Q24" s="152">
        <f>SUMPRODUCT('Data - Tennis'!Q$9:Q$12,Weights!$C$40:$C$43)</f>
        <v>0.94542999999999999</v>
      </c>
      <c r="R24" s="153">
        <f>SUMPRODUCT('Data - Tennis'!R$9:R$12,Weights!$C$40:$C$43)</f>
        <v>0.94594999999999985</v>
      </c>
    </row>
    <row r="25" spans="2:18" ht="15.75" thickBot="1" x14ac:dyDescent="0.3">
      <c r="B25" s="154" t="s">
        <v>70</v>
      </c>
      <c r="C25" s="155">
        <f>SUMPRODUCT('Data - Tennis'!C$19:C$22,Weights!$C$40:$C$43)</f>
        <v>0.92723</v>
      </c>
      <c r="D25" s="155">
        <f>SUMPRODUCT('Data - Tennis'!D$19:D$22,Weights!$C$40:$C$43)</f>
        <v>0.93033999999999994</v>
      </c>
      <c r="E25" s="155">
        <f>SUMPRODUCT('Data - Tennis'!E$19:E$22,Weights!$C$40:$C$43)</f>
        <v>0.92011499999999991</v>
      </c>
      <c r="F25" s="155">
        <f>SUMPRODUCT('Data - Tennis'!F$19:F$22,Weights!$C$40:$C$43)</f>
        <v>0.93033999999999994</v>
      </c>
      <c r="G25" s="155">
        <f>SUMPRODUCT('Data - Tennis'!G$19:G$22,Weights!$C$40:$C$43)</f>
        <v>0.90820999999999996</v>
      </c>
      <c r="H25" s="155">
        <f>SUMPRODUCT('Data - Tennis'!H$19:H$22,Weights!$C$40:$C$43)</f>
        <v>0.93033999999999994</v>
      </c>
      <c r="I25" s="155">
        <f>SUMPRODUCT('Data - Tennis'!I$19:I$22,Weights!$C$40:$C$43)</f>
        <v>0.93033999999999994</v>
      </c>
      <c r="J25" s="155">
        <f>SUMPRODUCT('Data - Tennis'!J$19:J$22,Weights!$C$40:$C$43)</f>
        <v>0.93033999999999994</v>
      </c>
      <c r="K25" s="155">
        <f>SUMPRODUCT('Data - Tennis'!K$19:K$22,Weights!$C$40:$C$43)</f>
        <v>0.92011499999999991</v>
      </c>
      <c r="L25" s="155">
        <f>SUMPRODUCT('Data - Tennis'!L$19:L$22,Weights!$C$40:$C$43)</f>
        <v>0.9305500000000001</v>
      </c>
      <c r="M25" s="155">
        <f>SUMPRODUCT('Data - Tennis'!M$19:M$22,Weights!$C$40:$C$43)</f>
        <v>0.92839999999999989</v>
      </c>
      <c r="N25" s="156" t="s">
        <v>15</v>
      </c>
      <c r="O25" s="155">
        <f>SUMPRODUCT('Data - Tennis'!O$19:O$22,Weights!$C$40:$C$43)</f>
        <v>0.92092000000000007</v>
      </c>
      <c r="P25" s="155">
        <f>SUMPRODUCT('Data - Tennis'!P$19:P$22,Weights!$C$40:$C$43)</f>
        <v>0.92574000000000001</v>
      </c>
      <c r="Q25" s="155">
        <f>SUMPRODUCT('Data - Tennis'!Q$19:Q$22,Weights!$C$40:$C$43)</f>
        <v>0.92429000000000006</v>
      </c>
      <c r="R25" s="157">
        <f>SUMPRODUCT('Data - Tennis'!R$19:R$22,Weights!$C$40:$C$43)</f>
        <v>0.92429000000000006</v>
      </c>
    </row>
  </sheetData>
  <mergeCells count="3">
    <mergeCell ref="B3:R3"/>
    <mergeCell ref="B12:R12"/>
    <mergeCell ref="B21:R21"/>
  </mergeCells>
  <pageMargins left="0.7" right="0.7" top="0.75" bottom="0.75" header="0.3" footer="0.3"/>
  <headerFooter>
    <oddFooter>&amp;C_x000D_&amp;1#&amp;"Calibri"&amp;10&amp;K000000 Classified as General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DC977-D55E-48BD-BBCA-6D4B83F17718}">
  <sheetPr>
    <tabColor rgb="FF828282"/>
  </sheetPr>
  <dimension ref="A1:M80"/>
  <sheetViews>
    <sheetView showGridLines="0" workbookViewId="0">
      <selection activeCell="C62" sqref="C62:C66"/>
    </sheetView>
  </sheetViews>
  <sheetFormatPr defaultColWidth="8.85546875" defaultRowHeight="15" x14ac:dyDescent="0.25"/>
  <cols>
    <col min="1" max="1" width="4.140625" customWidth="1"/>
    <col min="2" max="2" width="22.42578125" style="16" customWidth="1"/>
    <col min="3" max="3" width="11.7109375" style="16" customWidth="1"/>
    <col min="4" max="4" width="13.140625" style="16" customWidth="1"/>
    <col min="5" max="5" width="18.85546875" style="16" customWidth="1"/>
    <col min="6" max="6" width="10" style="16" customWidth="1"/>
    <col min="7" max="7" width="13.42578125" style="16" customWidth="1"/>
    <col min="8" max="8" width="11.28515625" style="16" customWidth="1"/>
    <col min="9" max="9" width="20" style="16" bestFit="1" customWidth="1"/>
    <col min="10" max="10" width="12.140625" style="16" customWidth="1"/>
    <col min="11" max="11" width="8.7109375" style="16"/>
    <col min="12" max="12" width="9.85546875" style="16" bestFit="1" customWidth="1"/>
    <col min="13" max="13" width="8.7109375" style="16"/>
    <col min="14" max="14" width="16.42578125" customWidth="1"/>
    <col min="15" max="15" width="10.42578125" customWidth="1"/>
  </cols>
  <sheetData>
    <row r="1" spans="1:13" ht="15.75" thickBot="1" x14ac:dyDescent="0.3"/>
    <row r="2" spans="1:13" ht="20.25" thickTop="1" thickBot="1" x14ac:dyDescent="0.35">
      <c r="B2" s="63" t="s">
        <v>20</v>
      </c>
    </row>
    <row r="3" spans="1:13" ht="16.5" thickTop="1" thickBot="1" x14ac:dyDescent="0.3"/>
    <row r="4" spans="1:13" ht="16.5" thickTop="1" thickBot="1" x14ac:dyDescent="0.3">
      <c r="B4" s="58" t="s">
        <v>95</v>
      </c>
      <c r="C4" s="44" t="s">
        <v>96</v>
      </c>
      <c r="E4" s="58" t="s">
        <v>97</v>
      </c>
      <c r="F4" s="44" t="s">
        <v>96</v>
      </c>
      <c r="H4" s="58" t="s">
        <v>100</v>
      </c>
      <c r="I4" s="44" t="s">
        <v>96</v>
      </c>
      <c r="M4"/>
    </row>
    <row r="5" spans="1:13" ht="15.75" thickTop="1" x14ac:dyDescent="0.25">
      <c r="B5" s="59" t="s">
        <v>22</v>
      </c>
      <c r="C5" s="42">
        <v>0.45</v>
      </c>
      <c r="D5" s="25"/>
      <c r="E5" s="59" t="s">
        <v>21</v>
      </c>
      <c r="F5" s="42">
        <v>0.35</v>
      </c>
      <c r="G5" s="25"/>
      <c r="H5" s="59" t="s">
        <v>12</v>
      </c>
      <c r="I5" s="42">
        <v>0.5</v>
      </c>
      <c r="J5" s="25"/>
      <c r="M5"/>
    </row>
    <row r="6" spans="1:13" ht="15.75" thickBot="1" x14ac:dyDescent="0.3">
      <c r="B6" s="60" t="s">
        <v>23</v>
      </c>
      <c r="C6" s="43">
        <v>0.1</v>
      </c>
      <c r="D6" s="25"/>
      <c r="E6" s="60" t="s">
        <v>28</v>
      </c>
      <c r="F6" s="43">
        <v>0.25</v>
      </c>
      <c r="G6" s="25"/>
      <c r="H6" s="61" t="s">
        <v>57</v>
      </c>
      <c r="I6" s="62">
        <v>0.5</v>
      </c>
      <c r="J6" s="25"/>
      <c r="M6"/>
    </row>
    <row r="7" spans="1:13" ht="15.75" thickTop="1" x14ac:dyDescent="0.25">
      <c r="B7" s="59" t="s">
        <v>24</v>
      </c>
      <c r="C7" s="42">
        <v>0.1</v>
      </c>
      <c r="D7" s="25"/>
      <c r="E7" s="59" t="s">
        <v>52</v>
      </c>
      <c r="F7" s="42">
        <v>0.15</v>
      </c>
      <c r="G7" s="25"/>
      <c r="M7"/>
    </row>
    <row r="8" spans="1:13" x14ac:dyDescent="0.25">
      <c r="B8" s="60" t="s">
        <v>25</v>
      </c>
      <c r="C8" s="43">
        <v>0.25</v>
      </c>
      <c r="D8" s="25"/>
      <c r="E8" s="60" t="s">
        <v>30</v>
      </c>
      <c r="F8" s="43">
        <v>0.05</v>
      </c>
      <c r="G8" s="25"/>
      <c r="M8"/>
    </row>
    <row r="9" spans="1:13" x14ac:dyDescent="0.25">
      <c r="B9" s="59" t="s">
        <v>26</v>
      </c>
      <c r="C9" s="42">
        <v>0.05</v>
      </c>
      <c r="D9" s="25"/>
      <c r="E9" s="59" t="s">
        <v>31</v>
      </c>
      <c r="F9" s="42">
        <v>0.05</v>
      </c>
      <c r="G9" s="25"/>
      <c r="H9" s="22"/>
      <c r="M9"/>
    </row>
    <row r="10" spans="1:13" ht="15.75" thickBot="1" x14ac:dyDescent="0.3">
      <c r="B10" s="61" t="s">
        <v>27</v>
      </c>
      <c r="C10" s="62">
        <v>0.05</v>
      </c>
      <c r="D10" s="25"/>
      <c r="E10" s="60" t="s">
        <v>50</v>
      </c>
      <c r="F10" s="43">
        <v>0.05</v>
      </c>
      <c r="G10" s="25"/>
      <c r="M10"/>
    </row>
    <row r="11" spans="1:13" ht="15.75" thickTop="1" x14ac:dyDescent="0.25">
      <c r="C11" s="21"/>
      <c r="D11" s="13"/>
      <c r="E11" s="59" t="s">
        <v>53</v>
      </c>
      <c r="F11" s="42">
        <v>0.05</v>
      </c>
      <c r="G11" s="25"/>
      <c r="M11"/>
    </row>
    <row r="12" spans="1:13" ht="15.75" thickBot="1" x14ac:dyDescent="0.3">
      <c r="D12" s="13"/>
      <c r="E12" s="61" t="s">
        <v>34</v>
      </c>
      <c r="F12" s="62">
        <v>0.05</v>
      </c>
      <c r="G12" s="25"/>
      <c r="M12"/>
    </row>
    <row r="13" spans="1:13" ht="15.75" thickTop="1" x14ac:dyDescent="0.25">
      <c r="G13" s="21"/>
    </row>
    <row r="14" spans="1:13" ht="15.75" thickBot="1" x14ac:dyDescent="0.3">
      <c r="A14" s="67"/>
      <c r="B14" s="65"/>
      <c r="C14" s="65"/>
      <c r="D14" s="65"/>
      <c r="E14" s="65"/>
      <c r="F14" s="65"/>
      <c r="G14" s="66"/>
      <c r="H14" s="65"/>
      <c r="I14" s="65"/>
      <c r="J14" s="65"/>
      <c r="K14" s="65"/>
      <c r="L14" s="65"/>
    </row>
    <row r="15" spans="1:13" ht="16.5" thickTop="1" thickBot="1" x14ac:dyDescent="0.3">
      <c r="G15" s="21"/>
    </row>
    <row r="16" spans="1:13" ht="20.25" thickTop="1" thickBot="1" x14ac:dyDescent="0.35">
      <c r="B16" s="63" t="s">
        <v>60</v>
      </c>
      <c r="C16"/>
      <c r="D16"/>
      <c r="E16"/>
    </row>
    <row r="17" spans="2:13" ht="16.5" thickTop="1" thickBot="1" x14ac:dyDescent="0.3">
      <c r="B17"/>
      <c r="C17"/>
      <c r="D17"/>
      <c r="E17"/>
    </row>
    <row r="18" spans="2:13" ht="16.5" thickTop="1" thickBot="1" x14ac:dyDescent="0.3">
      <c r="B18" s="58" t="s">
        <v>95</v>
      </c>
      <c r="C18" s="44" t="s">
        <v>96</v>
      </c>
      <c r="D18" s="58" t="s">
        <v>1</v>
      </c>
      <c r="E18" s="58" t="s">
        <v>128</v>
      </c>
      <c r="F18" s="58" t="s">
        <v>11</v>
      </c>
      <c r="H18" s="58" t="s">
        <v>100</v>
      </c>
      <c r="I18" s="44" t="s">
        <v>96</v>
      </c>
      <c r="M18"/>
    </row>
    <row r="19" spans="2:13" ht="15.75" thickTop="1" x14ac:dyDescent="0.25">
      <c r="B19" s="59" t="s">
        <v>13</v>
      </c>
      <c r="C19" s="42">
        <v>0.7</v>
      </c>
      <c r="D19" s="42">
        <f>C19+(C19/(SUM($C$19:$C$20,$C$22)))*$C$21</f>
        <v>0.73684210526315785</v>
      </c>
      <c r="E19" s="42">
        <f>C19+(C19/(SUM($C$19,$C$21:$C$22)))*$C$20</f>
        <v>0.82352941176470584</v>
      </c>
      <c r="F19" s="42">
        <f>C19+(C19/(SUM($C$19,$C$22)))*SUM($C$20:$C$21)</f>
        <v>0.875</v>
      </c>
      <c r="H19" s="59" t="s">
        <v>12</v>
      </c>
      <c r="I19" s="42">
        <v>0.8</v>
      </c>
      <c r="M19"/>
    </row>
    <row r="20" spans="2:13" ht="15.75" thickBot="1" x14ac:dyDescent="0.3">
      <c r="B20" s="60" t="s">
        <v>14</v>
      </c>
      <c r="C20" s="43">
        <v>0.15</v>
      </c>
      <c r="D20" s="43">
        <f t="shared" ref="D20:D22" si="0">C20+(C20/(SUM($C$19:$C$20,$C$22)))*$C$21</f>
        <v>0.15789473684210525</v>
      </c>
      <c r="E20" s="43">
        <v>0</v>
      </c>
      <c r="F20" s="43">
        <v>0</v>
      </c>
      <c r="H20" s="61" t="s">
        <v>57</v>
      </c>
      <c r="I20" s="62">
        <v>0.2</v>
      </c>
      <c r="M20"/>
    </row>
    <row r="21" spans="2:13" ht="15.75" thickTop="1" x14ac:dyDescent="0.25">
      <c r="B21" s="59" t="s">
        <v>98</v>
      </c>
      <c r="C21" s="42">
        <v>0.05</v>
      </c>
      <c r="D21" s="42">
        <v>0</v>
      </c>
      <c r="E21" s="42">
        <f t="shared" ref="E21:E22" si="1">C21+(C21/(SUM($C$19,$C$21:$C$22)))*$C$20</f>
        <v>5.8823529411764705E-2</v>
      </c>
      <c r="F21" s="42">
        <v>0</v>
      </c>
    </row>
    <row r="22" spans="2:13" ht="15.75" thickBot="1" x14ac:dyDescent="0.3">
      <c r="B22" s="61" t="s">
        <v>99</v>
      </c>
      <c r="C22" s="62">
        <v>0.1</v>
      </c>
      <c r="D22" s="62">
        <f t="shared" si="0"/>
        <v>0.10526315789473685</v>
      </c>
      <c r="E22" s="62">
        <f t="shared" si="1"/>
        <v>0.11764705882352941</v>
      </c>
      <c r="F22" s="62">
        <f t="shared" ref="F22" si="2">C22+(C22/(SUM($C$19,$C$22)))*SUM($C$20:$C$21)</f>
        <v>0.125</v>
      </c>
    </row>
    <row r="23" spans="2:13" ht="15.75" thickTop="1" x14ac:dyDescent="0.25">
      <c r="B23"/>
      <c r="C23"/>
      <c r="D23"/>
      <c r="E23"/>
    </row>
    <row r="24" spans="2:13" ht="15.75" thickBot="1" x14ac:dyDescent="0.3">
      <c r="B24" s="19"/>
      <c r="C24" s="19"/>
      <c r="D24" s="19"/>
      <c r="E24" s="19"/>
      <c r="F24" s="65"/>
      <c r="G24" s="65"/>
      <c r="H24" s="65"/>
      <c r="I24" s="65"/>
      <c r="J24" s="65"/>
      <c r="K24" s="65"/>
      <c r="L24" s="65"/>
    </row>
    <row r="25" spans="2:13" ht="16.5" thickTop="1" thickBot="1" x14ac:dyDescent="0.3">
      <c r="B25"/>
      <c r="C25"/>
      <c r="D25"/>
      <c r="E25"/>
    </row>
    <row r="26" spans="2:13" ht="20.25" thickTop="1" thickBot="1" x14ac:dyDescent="0.35">
      <c r="B26" s="63" t="s">
        <v>101</v>
      </c>
      <c r="E26"/>
    </row>
    <row r="27" spans="2:13" ht="16.5" thickTop="1" thickBot="1" x14ac:dyDescent="0.3">
      <c r="E27"/>
    </row>
    <row r="28" spans="2:13" ht="16.5" thickTop="1" thickBot="1" x14ac:dyDescent="0.3">
      <c r="B28" s="58" t="s">
        <v>95</v>
      </c>
      <c r="C28" s="44" t="s">
        <v>96</v>
      </c>
      <c r="D28" s="58" t="s">
        <v>129</v>
      </c>
      <c r="E28" s="58" t="s">
        <v>130</v>
      </c>
      <c r="F28" s="58" t="s">
        <v>131</v>
      </c>
      <c r="H28" s="58" t="s">
        <v>100</v>
      </c>
      <c r="I28" s="44" t="s">
        <v>96</v>
      </c>
    </row>
    <row r="29" spans="2:13" ht="15.75" thickTop="1" x14ac:dyDescent="0.25">
      <c r="B29" s="59" t="s">
        <v>13</v>
      </c>
      <c r="C29" s="42">
        <v>0.3</v>
      </c>
      <c r="D29" s="42">
        <f>C29+(C29/(SUM($C$29:$C$32)))*$C$33</f>
        <v>0.375</v>
      </c>
      <c r="E29" s="42">
        <f>C29+(C29/(SUM($C$29:$C$31,$C$33)))*$C$32</f>
        <v>0.31578947368421051</v>
      </c>
      <c r="F29" s="42">
        <f>C29+(C29/(SUM($C$29,$C$31,$C$33)))*SUM($C$30,$C$32)</f>
        <v>0.375</v>
      </c>
      <c r="H29" s="59" t="s">
        <v>12</v>
      </c>
      <c r="I29" s="42">
        <v>0.25</v>
      </c>
    </row>
    <row r="30" spans="2:13" ht="15.75" thickBot="1" x14ac:dyDescent="0.3">
      <c r="B30" s="60" t="s">
        <v>42</v>
      </c>
      <c r="C30" s="43">
        <v>0.15</v>
      </c>
      <c r="D30" s="43">
        <f t="shared" ref="D30:D32" si="3">C30+(C30/(SUM($C$29:$C$32)))*$C$33</f>
        <v>0.1875</v>
      </c>
      <c r="E30" s="43">
        <f t="shared" ref="E30:E33" si="4">C30+(C30/(SUM($C$29:$C$31,$C$33)))*$C$32</f>
        <v>0.15789473684210525</v>
      </c>
      <c r="F30" s="43">
        <v>0</v>
      </c>
      <c r="H30" s="61" t="s">
        <v>57</v>
      </c>
      <c r="I30" s="62">
        <v>0.75</v>
      </c>
    </row>
    <row r="31" spans="2:13" ht="15.75" thickTop="1" x14ac:dyDescent="0.25">
      <c r="B31" s="59" t="s">
        <v>43</v>
      </c>
      <c r="C31" s="42">
        <v>0.3</v>
      </c>
      <c r="D31" s="42">
        <f t="shared" si="3"/>
        <v>0.375</v>
      </c>
      <c r="E31" s="42">
        <f t="shared" si="4"/>
        <v>0.31578947368421051</v>
      </c>
      <c r="F31" s="42">
        <f t="shared" ref="F31:F33" si="5">C31+(C31/(SUM($C$29,$C$31,$C$33)))*SUM($C$30,$C$32)</f>
        <v>0.375</v>
      </c>
    </row>
    <row r="32" spans="2:13" x14ac:dyDescent="0.25">
      <c r="B32" s="60" t="s">
        <v>44</v>
      </c>
      <c r="C32" s="43">
        <v>0.05</v>
      </c>
      <c r="D32" s="43">
        <f t="shared" si="3"/>
        <v>6.25E-2</v>
      </c>
      <c r="E32" s="43">
        <v>0</v>
      </c>
      <c r="F32" s="43">
        <v>0</v>
      </c>
    </row>
    <row r="33" spans="2:13" ht="15.75" thickBot="1" x14ac:dyDescent="0.3">
      <c r="B33" s="64" t="s">
        <v>45</v>
      </c>
      <c r="C33" s="39">
        <v>0.2</v>
      </c>
      <c r="D33" s="39">
        <v>0</v>
      </c>
      <c r="E33" s="39">
        <f t="shared" si="4"/>
        <v>0.2105263157894737</v>
      </c>
      <c r="F33" s="39">
        <f t="shared" si="5"/>
        <v>0.25</v>
      </c>
    </row>
    <row r="34" spans="2:13" ht="15.75" thickTop="1" x14ac:dyDescent="0.25"/>
    <row r="35" spans="2:13" ht="15.75" thickBot="1" x14ac:dyDescent="0.3"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</row>
    <row r="36" spans="2:13" ht="16.5" thickTop="1" thickBot="1" x14ac:dyDescent="0.3"/>
    <row r="37" spans="2:13" ht="20.25" thickTop="1" thickBot="1" x14ac:dyDescent="0.35">
      <c r="B37" s="63" t="s">
        <v>35</v>
      </c>
      <c r="C37"/>
      <c r="D37"/>
      <c r="E37"/>
      <c r="F37"/>
      <c r="G37"/>
      <c r="H37"/>
    </row>
    <row r="38" spans="2:13" ht="16.5" thickTop="1" thickBot="1" x14ac:dyDescent="0.3">
      <c r="B38"/>
      <c r="C38"/>
      <c r="D38"/>
      <c r="E38"/>
      <c r="F38"/>
      <c r="G38"/>
      <c r="H38"/>
    </row>
    <row r="39" spans="2:13" ht="16.5" thickTop="1" thickBot="1" x14ac:dyDescent="0.3">
      <c r="B39" s="58" t="s">
        <v>95</v>
      </c>
      <c r="C39" s="44" t="s">
        <v>96</v>
      </c>
      <c r="D39" s="58" t="s">
        <v>132</v>
      </c>
      <c r="E39" s="58" t="s">
        <v>133</v>
      </c>
      <c r="H39" s="58" t="s">
        <v>100</v>
      </c>
      <c r="I39" s="44" t="s">
        <v>96</v>
      </c>
      <c r="K39"/>
      <c r="L39"/>
      <c r="M39"/>
    </row>
    <row r="40" spans="2:13" ht="15.75" thickTop="1" x14ac:dyDescent="0.25">
      <c r="B40" s="59" t="s">
        <v>13</v>
      </c>
      <c r="C40" s="42">
        <v>0.7</v>
      </c>
      <c r="D40" s="42">
        <f>$C40+($C40/(SUM($C$40:$C$42)))*$C$43</f>
        <v>0.82352941176470584</v>
      </c>
      <c r="E40" s="47">
        <f>$C40+($C40/(SUM($C$40:$C$42)))*$C$43</f>
        <v>0.82352941176470584</v>
      </c>
      <c r="F40" s="25"/>
      <c r="H40" s="59" t="s">
        <v>12</v>
      </c>
      <c r="I40" s="42">
        <v>0.2</v>
      </c>
      <c r="K40"/>
      <c r="L40"/>
      <c r="M40"/>
    </row>
    <row r="41" spans="2:13" ht="15.75" thickBot="1" x14ac:dyDescent="0.3">
      <c r="B41" s="60" t="s">
        <v>36</v>
      </c>
      <c r="C41" s="43">
        <v>0.1</v>
      </c>
      <c r="D41" s="43">
        <f t="shared" ref="D41:E42" si="6">$C41+($C41/(SUM($C$40:$C$42)))*$C$43</f>
        <v>0.11764705882352941</v>
      </c>
      <c r="E41" s="46">
        <f t="shared" si="6"/>
        <v>0.11764705882352941</v>
      </c>
      <c r="F41" s="25"/>
      <c r="H41" s="61" t="s">
        <v>57</v>
      </c>
      <c r="I41" s="62">
        <v>0.8</v>
      </c>
      <c r="J41" s="11"/>
      <c r="K41"/>
      <c r="L41"/>
      <c r="M41"/>
    </row>
    <row r="42" spans="2:13" ht="16.5" thickTop="1" thickBot="1" x14ac:dyDescent="0.3">
      <c r="B42" s="59" t="s">
        <v>37</v>
      </c>
      <c r="C42" s="42">
        <v>0.05</v>
      </c>
      <c r="D42" s="42">
        <f t="shared" si="6"/>
        <v>5.8823529411764705E-2</v>
      </c>
      <c r="E42" s="47">
        <f t="shared" si="6"/>
        <v>5.8823529411764705E-2</v>
      </c>
      <c r="F42" s="25"/>
      <c r="K42"/>
      <c r="L42"/>
      <c r="M42"/>
    </row>
    <row r="43" spans="2:13" ht="16.5" thickTop="1" thickBot="1" x14ac:dyDescent="0.3">
      <c r="B43" s="61" t="s">
        <v>38</v>
      </c>
      <c r="C43" s="62">
        <v>0.15</v>
      </c>
      <c r="D43" s="62">
        <v>0</v>
      </c>
      <c r="E43" s="62">
        <v>0</v>
      </c>
      <c r="F43" s="25"/>
      <c r="H43" s="58" t="s">
        <v>74</v>
      </c>
      <c r="I43" s="44" t="s">
        <v>96</v>
      </c>
      <c r="J43" s="58" t="s">
        <v>81</v>
      </c>
      <c r="K43"/>
      <c r="L43"/>
      <c r="M43"/>
    </row>
    <row r="44" spans="2:13" ht="15.75" thickTop="1" x14ac:dyDescent="0.25">
      <c r="H44" s="59" t="s">
        <v>73</v>
      </c>
      <c r="I44" s="42">
        <v>0.7</v>
      </c>
      <c r="J44" s="59">
        <v>1</v>
      </c>
      <c r="K44"/>
      <c r="L44"/>
      <c r="M44"/>
    </row>
    <row r="45" spans="2:13" ht="15.75" thickBot="1" x14ac:dyDescent="0.3">
      <c r="H45" s="61" t="s">
        <v>75</v>
      </c>
      <c r="I45" s="62">
        <v>0.3</v>
      </c>
      <c r="J45" s="61">
        <v>0</v>
      </c>
      <c r="K45"/>
      <c r="L45"/>
      <c r="M45"/>
    </row>
    <row r="46" spans="2:13" ht="15.75" thickTop="1" x14ac:dyDescent="0.25"/>
    <row r="47" spans="2:13" ht="15.75" thickBot="1" x14ac:dyDescent="0.3"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</row>
    <row r="48" spans="2:13" ht="16.5" thickTop="1" thickBot="1" x14ac:dyDescent="0.3"/>
    <row r="49" spans="2:13" ht="20.25" thickTop="1" thickBot="1" x14ac:dyDescent="0.35">
      <c r="B49" s="63" t="s">
        <v>46</v>
      </c>
      <c r="C49"/>
      <c r="D49"/>
      <c r="E49"/>
      <c r="F49"/>
      <c r="G49"/>
      <c r="H49"/>
    </row>
    <row r="50" spans="2:13" ht="16.5" thickTop="1" thickBot="1" x14ac:dyDescent="0.3">
      <c r="B50"/>
      <c r="C50"/>
      <c r="D50"/>
      <c r="E50"/>
      <c r="F50"/>
      <c r="G50"/>
      <c r="H50"/>
    </row>
    <row r="51" spans="2:13" ht="16.5" thickTop="1" thickBot="1" x14ac:dyDescent="0.3">
      <c r="B51" s="58" t="s">
        <v>95</v>
      </c>
      <c r="C51" s="44" t="s">
        <v>96</v>
      </c>
      <c r="D51" s="58" t="s">
        <v>135</v>
      </c>
      <c r="E51" s="58" t="s">
        <v>136</v>
      </c>
      <c r="F51" s="44" t="s">
        <v>137</v>
      </c>
      <c r="H51" s="58" t="s">
        <v>100</v>
      </c>
      <c r="I51" s="44" t="s">
        <v>96</v>
      </c>
      <c r="J51" s="44" t="s">
        <v>138</v>
      </c>
      <c r="L51"/>
      <c r="M51"/>
    </row>
    <row r="52" spans="2:13" ht="15.75" thickTop="1" x14ac:dyDescent="0.25">
      <c r="B52" s="59" t="s">
        <v>19</v>
      </c>
      <c r="C52" s="42">
        <v>0.65</v>
      </c>
      <c r="D52" s="42">
        <f>C52+(C52/(SUM($C$55,$C$52)))*SUM($C$53:$C$54)</f>
        <v>0.8125</v>
      </c>
      <c r="E52" s="42">
        <f>C52+(C52/(SUM($C$52,$C$54:$C$55)))*$C$53</f>
        <v>0.72222222222222221</v>
      </c>
      <c r="F52" s="42">
        <f>C52+(C52/(SUM($C$52,$C$54:$C$55)))*$C$53</f>
        <v>0.72222222222222221</v>
      </c>
      <c r="G52" s="25"/>
      <c r="H52" s="59" t="s">
        <v>12</v>
      </c>
      <c r="I52" s="42">
        <v>0.4</v>
      </c>
      <c r="J52" s="42">
        <v>1</v>
      </c>
      <c r="L52"/>
      <c r="M52"/>
    </row>
    <row r="53" spans="2:13" ht="15.75" thickBot="1" x14ac:dyDescent="0.3">
      <c r="B53" s="60" t="s">
        <v>47</v>
      </c>
      <c r="C53" s="43">
        <v>0.1</v>
      </c>
      <c r="D53" s="43">
        <v>0</v>
      </c>
      <c r="E53" s="43">
        <v>0</v>
      </c>
      <c r="F53" s="43">
        <v>0</v>
      </c>
      <c r="G53" s="25"/>
      <c r="H53" s="61" t="s">
        <v>57</v>
      </c>
      <c r="I53" s="62">
        <v>0.6</v>
      </c>
      <c r="J53" s="62">
        <v>0</v>
      </c>
      <c r="L53"/>
      <c r="M53"/>
    </row>
    <row r="54" spans="2:13" ht="15.75" thickTop="1" x14ac:dyDescent="0.25">
      <c r="B54" s="59" t="s">
        <v>48</v>
      </c>
      <c r="C54" s="42">
        <v>0.1</v>
      </c>
      <c r="D54" s="42">
        <v>0</v>
      </c>
      <c r="E54" s="42">
        <f t="shared" ref="E54:E55" si="7">C54+(C54/(SUM($C$52,$C$54:$C$55)))*$C$53</f>
        <v>0.11111111111111112</v>
      </c>
      <c r="F54" s="42">
        <f t="shared" ref="F54:F55" si="8">C54+(C54/(SUM($C$52,$C$54:$C$55)))*$C$53</f>
        <v>0.11111111111111112</v>
      </c>
      <c r="G54" s="25"/>
      <c r="L54"/>
      <c r="M54"/>
    </row>
    <row r="55" spans="2:13" ht="15.75" thickBot="1" x14ac:dyDescent="0.3">
      <c r="B55" s="61" t="s">
        <v>49</v>
      </c>
      <c r="C55" s="62">
        <v>0.15</v>
      </c>
      <c r="D55" s="62">
        <f t="shared" ref="D55" si="9">C55+(C55/(SUM($C$55,$C$52)))*SUM($C$53:$C$54)</f>
        <v>0.1875</v>
      </c>
      <c r="E55" s="62">
        <f t="shared" si="7"/>
        <v>0.16666666666666666</v>
      </c>
      <c r="F55" s="62">
        <f t="shared" si="8"/>
        <v>0.16666666666666666</v>
      </c>
      <c r="G55" s="25"/>
      <c r="L55"/>
      <c r="M55"/>
    </row>
    <row r="56" spans="2:13" ht="15.75" thickTop="1" x14ac:dyDescent="0.25">
      <c r="D56" s="12"/>
      <c r="E56" s="12"/>
      <c r="F56" s="12"/>
      <c r="G56" s="12"/>
      <c r="H56" s="12"/>
    </row>
    <row r="57" spans="2:13" ht="15.75" thickBot="1" x14ac:dyDescent="0.3">
      <c r="B57" s="65"/>
      <c r="C57" s="65"/>
      <c r="D57" s="68"/>
      <c r="E57" s="68"/>
      <c r="F57" s="68"/>
      <c r="G57" s="68"/>
      <c r="H57" s="68"/>
      <c r="I57" s="65"/>
      <c r="J57" s="65"/>
      <c r="K57" s="65"/>
      <c r="L57" s="65"/>
    </row>
    <row r="58" spans="2:13" ht="16.5" thickTop="1" thickBot="1" x14ac:dyDescent="0.3">
      <c r="B58" s="41"/>
      <c r="C58" s="41"/>
      <c r="D58" s="69"/>
      <c r="E58" s="69"/>
      <c r="F58" s="69"/>
      <c r="G58" s="69"/>
      <c r="H58" s="69"/>
      <c r="I58" s="41"/>
      <c r="J58" s="41"/>
      <c r="K58" s="41"/>
      <c r="L58" s="41"/>
    </row>
    <row r="59" spans="2:13" ht="20.25" thickTop="1" thickBot="1" x14ac:dyDescent="0.35">
      <c r="B59" s="63" t="s">
        <v>103</v>
      </c>
    </row>
    <row r="60" spans="2:13" ht="16.5" thickTop="1" thickBot="1" x14ac:dyDescent="0.3"/>
    <row r="61" spans="2:13" ht="16.5" thickTop="1" thickBot="1" x14ac:dyDescent="0.3">
      <c r="B61" s="58" t="s">
        <v>85</v>
      </c>
      <c r="C61" s="44" t="s">
        <v>96</v>
      </c>
      <c r="D61" s="53"/>
    </row>
    <row r="62" spans="2:13" ht="15.75" thickTop="1" x14ac:dyDescent="0.25">
      <c r="B62" s="59" t="s">
        <v>20</v>
      </c>
      <c r="C62" s="42">
        <v>0.55000000000000004</v>
      </c>
      <c r="D62" s="12"/>
    </row>
    <row r="63" spans="2:13" x14ac:dyDescent="0.25">
      <c r="B63" s="60" t="s">
        <v>0</v>
      </c>
      <c r="C63" s="43">
        <v>0.05</v>
      </c>
      <c r="D63" s="12"/>
    </row>
    <row r="64" spans="2:13" x14ac:dyDescent="0.25">
      <c r="B64" s="59" t="s">
        <v>35</v>
      </c>
      <c r="C64" s="42">
        <v>0.2</v>
      </c>
      <c r="D64" s="12"/>
    </row>
    <row r="65" spans="2:4" x14ac:dyDescent="0.25">
      <c r="B65" s="60" t="s">
        <v>80</v>
      </c>
      <c r="C65" s="43">
        <v>0.1</v>
      </c>
      <c r="D65" s="12"/>
    </row>
    <row r="66" spans="2:4" ht="15.75" thickBot="1" x14ac:dyDescent="0.3">
      <c r="B66" s="64" t="s">
        <v>46</v>
      </c>
      <c r="C66" s="39">
        <v>0.1</v>
      </c>
      <c r="D66" s="12"/>
    </row>
    <row r="67" spans="2:4" ht="16.5" thickTop="1" thickBot="1" x14ac:dyDescent="0.3"/>
    <row r="68" spans="2:4" ht="16.5" thickTop="1" thickBot="1" x14ac:dyDescent="0.3">
      <c r="B68" s="58" t="s">
        <v>92</v>
      </c>
      <c r="C68" s="44" t="s">
        <v>102</v>
      </c>
    </row>
    <row r="69" spans="2:4" ht="15.75" thickTop="1" x14ac:dyDescent="0.25">
      <c r="B69" s="59" t="s">
        <v>1</v>
      </c>
      <c r="C69" s="47">
        <v>1</v>
      </c>
    </row>
    <row r="70" spans="2:4" x14ac:dyDescent="0.25">
      <c r="B70" s="60" t="s">
        <v>2</v>
      </c>
      <c r="C70" s="46">
        <v>1</v>
      </c>
    </row>
    <row r="71" spans="2:4" x14ac:dyDescent="0.25">
      <c r="B71" s="59" t="s">
        <v>3</v>
      </c>
      <c r="C71" s="47">
        <v>1</v>
      </c>
    </row>
    <row r="72" spans="2:4" x14ac:dyDescent="0.25">
      <c r="B72" s="60" t="s">
        <v>4</v>
      </c>
      <c r="C72" s="46">
        <v>1</v>
      </c>
    </row>
    <row r="73" spans="2:4" x14ac:dyDescent="0.25">
      <c r="B73" s="59" t="s">
        <v>5</v>
      </c>
      <c r="C73" s="47">
        <f>1-(Analysis!C27*Analysis!F12)-(Analysis!C26*Analysis!C23*Analysis!C19)</f>
        <v>0.97624999999999995</v>
      </c>
    </row>
    <row r="74" spans="2:4" x14ac:dyDescent="0.25">
      <c r="B74" s="60" t="s">
        <v>6</v>
      </c>
      <c r="C74" s="46">
        <f>1-(Analysis!C30*Analysis!I24*Analysis!I21)</f>
        <v>0.996</v>
      </c>
    </row>
    <row r="75" spans="2:4" x14ac:dyDescent="0.25">
      <c r="B75" s="59" t="s">
        <v>7</v>
      </c>
      <c r="C75" s="47">
        <f>1-(Analysis!C30*Analysis!I25*Analysis!I22)-(Analysis!C28*Analysis!I14*Analysis!I12*Analysis!I8)-(Analysis!C28*Analysis!I15*Analysis!I12*Analysis!I7)-(Analysis!C28*Analysis!I15*Analysis!I12*Analysis!I9)-(Analysis!C28*Analysis!I15*Analysis!I12*Analysis!I8)-(Analysis!C28*Analysis!I15*Analysis!I12*Analysis!I7)-(Analysis!C28*Analysis!I24*Analysis!I11*Analysis!I9)</f>
        <v>0.96279999999999999</v>
      </c>
    </row>
    <row r="76" spans="2:4" x14ac:dyDescent="0.25">
      <c r="B76" s="60" t="s">
        <v>8</v>
      </c>
      <c r="C76" s="46">
        <f>1-(Analysis!C30*Analysis!I25*Analysis!I20)-(Analysis!C30*Analysis!I25*Analysis!I21)</f>
        <v>0.98799999999999999</v>
      </c>
    </row>
    <row r="77" spans="2:4" x14ac:dyDescent="0.25">
      <c r="B77" s="59" t="s">
        <v>9</v>
      </c>
      <c r="C77" s="47">
        <f>1-(Analysis!C26*Analysis!C23*Analysis!C19)-(Analysis!C28*Analysis!I15*Analysis!I11*Analysis!I8)-(Analysis!C28*Analysis!I15*Analysis!I12)-(Analysis!C27*Analysis!F11*Analysis!F7)-(Analysis!C27*Analysis!F12)-(Analysis!C30*Analysis!I24*Analysis!I20)-(Analysis!C30*Analysis!I24*Analysis!I21)-(Analysis!C30*Analysis!I25*Analysis!I20)-(Analysis!C30*Analysis!I25*Analysis!I21)-(Analysis!C30*Analysis!I25*Analysis!I22)</f>
        <v>0.88764999999999983</v>
      </c>
    </row>
    <row r="78" spans="2:4" x14ac:dyDescent="0.25">
      <c r="B78" s="60" t="s">
        <v>10</v>
      </c>
      <c r="C78" s="46">
        <f>1-(Analysis!C28*Analysis!I14*Analysis!I12*Analysis!I9)-(Analysis!C29*Analysis!F23*Analysis!F19)-(Analysis!C30*Analysis!I24*Analysis!I21)</f>
        <v>0.99044999999999994</v>
      </c>
    </row>
    <row r="79" spans="2:4" ht="15.75" thickBot="1" x14ac:dyDescent="0.3">
      <c r="B79" s="64" t="s">
        <v>11</v>
      </c>
      <c r="C79" s="45">
        <f>1-(Analysis!C27*Analysis!F11*Analysis!F9)-(Analysis!C30*Analysis!I25*Analysis!I22)</f>
        <v>0.98699999999999999</v>
      </c>
    </row>
    <row r="80" spans="2:4" ht="15.75" thickTop="1" x14ac:dyDescent="0.25"/>
  </sheetData>
  <pageMargins left="0.7" right="0.7" top="0.75" bottom="0.75" header="0.3" footer="0.3"/>
  <headerFooter>
    <oddFooter>&amp;C_x000D_&amp;1#&amp;"Calibri"&amp;10&amp;K000000 Classified as General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7B4A7-BDB5-4DE6-86A3-47C0263104A4}">
  <sheetPr>
    <tabColor rgb="FFCCFF00"/>
  </sheetPr>
  <dimension ref="B1:AA73"/>
  <sheetViews>
    <sheetView showGridLines="0" tabSelected="1" zoomScale="80" zoomScaleNormal="80" workbookViewId="0">
      <selection activeCell="K17" sqref="K17:AA19"/>
    </sheetView>
  </sheetViews>
  <sheetFormatPr defaultColWidth="8.7109375" defaultRowHeight="15" x14ac:dyDescent="0.25"/>
  <cols>
    <col min="1" max="1" width="5.7109375" style="16" customWidth="1"/>
    <col min="2" max="2" width="22.85546875" style="16" customWidth="1"/>
    <col min="3" max="3" width="17.140625" style="16" customWidth="1"/>
    <col min="4" max="4" width="10" style="16" customWidth="1"/>
    <col min="5" max="5" width="19" style="16" customWidth="1"/>
    <col min="6" max="6" width="11.7109375" style="16" customWidth="1"/>
    <col min="7" max="7" width="9.85546875" style="16" customWidth="1"/>
    <col min="8" max="8" width="26.7109375" style="16" customWidth="1"/>
    <col min="9" max="9" width="15.140625" style="16" bestFit="1" customWidth="1"/>
    <col min="10" max="10" width="7.140625" style="16" customWidth="1"/>
    <col min="11" max="11" width="24.85546875" style="16" customWidth="1"/>
    <col min="12" max="12" width="13.5703125" style="16" customWidth="1"/>
    <col min="13" max="14" width="12.140625" style="16" customWidth="1"/>
    <col min="15" max="16" width="12.140625" style="26" customWidth="1"/>
    <col min="17" max="27" width="12.140625" style="16" customWidth="1"/>
    <col min="28" max="16384" width="8.7109375" style="16"/>
  </cols>
  <sheetData>
    <row r="1" spans="2:27" ht="15.75" thickBot="1" x14ac:dyDescent="0.3"/>
    <row r="2" spans="2:27" ht="27" thickBot="1" x14ac:dyDescent="0.45">
      <c r="B2" s="121" t="s">
        <v>145</v>
      </c>
      <c r="C2" s="122"/>
      <c r="D2" s="122"/>
      <c r="E2" s="122"/>
      <c r="F2" s="122"/>
      <c r="G2" s="122"/>
      <c r="H2" s="122"/>
      <c r="I2" s="123"/>
      <c r="K2" s="121" t="s">
        <v>146</v>
      </c>
      <c r="L2" s="122"/>
      <c r="M2" s="122"/>
      <c r="N2" s="122"/>
      <c r="O2" s="122"/>
      <c r="P2" s="122"/>
      <c r="Q2" s="122"/>
      <c r="R2" s="122"/>
      <c r="S2" s="124"/>
      <c r="T2" s="124"/>
      <c r="U2" s="124"/>
      <c r="V2" s="124"/>
      <c r="W2" s="124"/>
      <c r="X2" s="124"/>
      <c r="Y2" s="124"/>
      <c r="Z2" s="124"/>
      <c r="AA2" s="124"/>
    </row>
    <row r="3" spans="2:27" ht="15.75" thickBot="1" x14ac:dyDescent="0.3"/>
    <row r="4" spans="2:27" ht="16.5" thickTop="1" thickBot="1" x14ac:dyDescent="0.3">
      <c r="B4" s="127" t="s">
        <v>20</v>
      </c>
      <c r="C4" s="128"/>
      <c r="E4" s="127" t="s">
        <v>60</v>
      </c>
      <c r="F4" s="128"/>
      <c r="H4" s="127" t="s">
        <v>35</v>
      </c>
      <c r="I4" s="128"/>
      <c r="K4" s="95" t="s">
        <v>85</v>
      </c>
      <c r="L4" s="95" t="s">
        <v>1</v>
      </c>
      <c r="M4" s="95" t="s">
        <v>2</v>
      </c>
      <c r="N4" s="95" t="s">
        <v>3</v>
      </c>
      <c r="O4" s="95" t="s">
        <v>4</v>
      </c>
      <c r="P4" s="95" t="s">
        <v>104</v>
      </c>
      <c r="Q4" s="95" t="s">
        <v>105</v>
      </c>
      <c r="R4" s="95">
        <v>711</v>
      </c>
      <c r="S4" s="95" t="s">
        <v>5</v>
      </c>
      <c r="T4" s="95" t="s">
        <v>8</v>
      </c>
      <c r="U4" s="95" t="s">
        <v>6</v>
      </c>
      <c r="V4" s="95" t="s">
        <v>7</v>
      </c>
      <c r="W4" s="95" t="s">
        <v>9</v>
      </c>
      <c r="X4" s="95" t="s">
        <v>10</v>
      </c>
      <c r="Y4" s="95" t="s">
        <v>11</v>
      </c>
      <c r="Z4" s="95" t="s">
        <v>106</v>
      </c>
      <c r="AA4" s="95" t="s">
        <v>107</v>
      </c>
    </row>
    <row r="5" spans="2:27" ht="16.5" thickTop="1" thickBot="1" x14ac:dyDescent="0.3">
      <c r="B5" s="29" t="s">
        <v>140</v>
      </c>
      <c r="C5" s="30" t="s">
        <v>96</v>
      </c>
      <c r="E5" s="29" t="s">
        <v>140</v>
      </c>
      <c r="F5" s="30" t="s">
        <v>96</v>
      </c>
      <c r="H5" s="29" t="s">
        <v>140</v>
      </c>
      <c r="I5" s="30" t="s">
        <v>96</v>
      </c>
      <c r="K5" s="90" t="s">
        <v>54</v>
      </c>
      <c r="L5" s="92">
        <f>SUMPRODUCT('Per competition'!C4:C11,Weights!$F$5:$F$12)</f>
        <v>0.95311925000000008</v>
      </c>
      <c r="M5" s="92">
        <f>SUMPRODUCT('Per competition'!D4:D11,Weights!$F$5:$F$12)</f>
        <v>0.94856174999999987</v>
      </c>
      <c r="N5" s="92">
        <f>SUMPRODUCT('Per competition'!E4:E11,Weights!$F$5:$F$12)</f>
        <v>0.95167575000000004</v>
      </c>
      <c r="O5" s="92">
        <f>SUMPRODUCT('Per competition'!F4:F11,Weights!$F$5:$F$12)</f>
        <v>0.9537525</v>
      </c>
      <c r="P5" s="92">
        <f>SUMPRODUCT('Per competition'!G4:G11,Weights!$F$5:$F$12)</f>
        <v>0.94693724999999995</v>
      </c>
      <c r="Q5" s="92">
        <f>SUMPRODUCT('Per competition'!H4:H11,Weights!$F$5:$F$12)</f>
        <v>0.951156</v>
      </c>
      <c r="R5" s="92">
        <f>SUMPRODUCT('Per competition'!I4:I11,Weights!$F$5:$F$12)</f>
        <v>0.96641275000000004</v>
      </c>
      <c r="S5" s="92">
        <f>SUMPRODUCT('Per competition'!J4:J11,Weights!$F$5:$F$12)</f>
        <v>0.95143500000000003</v>
      </c>
      <c r="T5" s="92">
        <f>SUMPRODUCT('Per competition'!K4:K11,Weights!$F$5:$F$12)</f>
        <v>0.93023</v>
      </c>
      <c r="U5" s="92">
        <f>SUMPRODUCT('Per competition'!L4:L11,Weights!$F$5:$F$12)</f>
        <v>0.95188275000000011</v>
      </c>
      <c r="V5" s="92">
        <f>SUMPRODUCT('Per competition'!M4:M11,Weights!$F$5:$F$12)</f>
        <v>0.94298024999999996</v>
      </c>
      <c r="W5" s="92">
        <f>SUMPRODUCT('Per competition'!N4:N11,Weights!$F$5:$F$12)</f>
        <v>0.90995625000000002</v>
      </c>
      <c r="X5" s="92">
        <f>SUMPRODUCT('Per competition'!O4:O11,Weights!$F$5:$F$12)</f>
        <v>0.94945324999999992</v>
      </c>
      <c r="Y5" s="92">
        <f>SUMPRODUCT('Per competition'!P4:P11,Weights!$F$5:$F$12)</f>
        <v>0.94563799999999998</v>
      </c>
      <c r="Z5" s="92">
        <f>SUMPRODUCT('Per competition'!Q4:Q11,Weights!$F$5:$F$12)</f>
        <v>0.94288124999999989</v>
      </c>
      <c r="AA5" s="92">
        <f>SUMPRODUCT('Per competition'!R4:R11,Weights!$F$5:$F$12)</f>
        <v>0.94716975000000025</v>
      </c>
    </row>
    <row r="6" spans="2:27" ht="15.75" thickTop="1" x14ac:dyDescent="0.25">
      <c r="B6" s="31" t="s">
        <v>22</v>
      </c>
      <c r="C6" s="27">
        <v>0.45</v>
      </c>
      <c r="E6" s="96" t="s">
        <v>19</v>
      </c>
      <c r="F6" s="27">
        <v>0.7</v>
      </c>
      <c r="H6" s="36" t="s">
        <v>19</v>
      </c>
      <c r="I6" s="27">
        <v>0.7</v>
      </c>
      <c r="K6" s="91" t="s">
        <v>55</v>
      </c>
      <c r="L6" s="93">
        <f>SUMPRODUCT('Per competition'!C13:C20,Weights!$F$5:$F$12)</f>
        <v>0.9374927500000001</v>
      </c>
      <c r="M6" s="93">
        <f>SUMPRODUCT('Per competition'!D13:D20,Weights!$F$5:$F$12)</f>
        <v>0.93889774999999998</v>
      </c>
      <c r="N6" s="93">
        <f>SUMPRODUCT('Per competition'!E13:E20,Weights!$F$5:$F$12)</f>
        <v>0.92715424999999996</v>
      </c>
      <c r="O6" s="93">
        <f>SUMPRODUCT('Per competition'!F13:F20,Weights!$F$5:$F$12)</f>
        <v>0.93883650000000007</v>
      </c>
      <c r="P6" s="93">
        <f>SUMPRODUCT('Per competition'!G13:G20,Weights!$F$5:$F$12)</f>
        <v>0.92110100000000006</v>
      </c>
      <c r="Q6" s="93">
        <f>SUMPRODUCT('Per competition'!H13:H20,Weights!$F$5:$F$12)</f>
        <v>0.93883650000000007</v>
      </c>
      <c r="R6" s="93">
        <f>SUMPRODUCT('Per competition'!I13:I20,Weights!$F$5:$F$12)</f>
        <v>0.93883650000000007</v>
      </c>
      <c r="S6" s="93">
        <f>SUMPRODUCT('Per competition'!J13:J20,Weights!$F$5:$F$12)</f>
        <v>0.93894774999999997</v>
      </c>
      <c r="T6" s="93">
        <f>SUMPRODUCT('Per competition'!K13:K20,Weights!$F$5:$F$12)</f>
        <v>0.92715550000000013</v>
      </c>
      <c r="U6" s="93">
        <f>SUMPRODUCT('Per competition'!L13:L20,Weights!$F$5:$F$12)</f>
        <v>0.94596500000000006</v>
      </c>
      <c r="V6" s="93">
        <f>SUMPRODUCT('Per competition'!M13:M20,Weights!$F$5:$F$12)</f>
        <v>0.92868974999999976</v>
      </c>
      <c r="W6" s="93">
        <f>SUMPRODUCT('Per competition'!N13:N20,Weights!$F$5:$F$12)</f>
        <v>0.94006499999999993</v>
      </c>
      <c r="X6" s="93">
        <f>SUMPRODUCT('Per competition'!O13:O20,Weights!$F$5:$F$12)</f>
        <v>0.93448399999999998</v>
      </c>
      <c r="Y6" s="93">
        <f>SUMPRODUCT('Per competition'!P13:P20,Weights!$F$5:$F$12)</f>
        <v>0.94383949999999994</v>
      </c>
      <c r="Z6" s="93">
        <f>SUMPRODUCT('Per competition'!Q13:Q20,Weights!$F$5:$F$12)</f>
        <v>0.94109900000000002</v>
      </c>
      <c r="AA6" s="93">
        <f>SUMPRODUCT('Per competition'!R13:R20,Weights!$F$5:$F$12)</f>
        <v>0.94630974999999995</v>
      </c>
    </row>
    <row r="7" spans="2:27" x14ac:dyDescent="0.25">
      <c r="B7" s="35" t="s">
        <v>23</v>
      </c>
      <c r="C7" s="27">
        <v>0.1</v>
      </c>
      <c r="E7" s="35" t="s">
        <v>14</v>
      </c>
      <c r="F7" s="27">
        <v>0.15</v>
      </c>
      <c r="H7" s="36" t="s">
        <v>142</v>
      </c>
      <c r="I7" s="27">
        <v>0.1</v>
      </c>
      <c r="K7" s="89" t="s">
        <v>58</v>
      </c>
      <c r="L7" s="94">
        <f>SUMPRODUCT(L5:L6,Weights!$I$5:$I$6)</f>
        <v>0.94530600000000009</v>
      </c>
      <c r="M7" s="94">
        <f>SUMPRODUCT(M5:M6,Weights!$I$5:$I$6)</f>
        <v>0.94372974999999992</v>
      </c>
      <c r="N7" s="94">
        <f>SUMPRODUCT(N5:N6,Weights!$I$5:$I$6)</f>
        <v>0.939415</v>
      </c>
      <c r="O7" s="94">
        <f>SUMPRODUCT(O5:O6,Weights!$I$5:$I$6)</f>
        <v>0.94629450000000004</v>
      </c>
      <c r="P7" s="94">
        <f>SUMPRODUCT(P5:P6,Weights!$I$5:$I$6)</f>
        <v>0.93401912500000006</v>
      </c>
      <c r="Q7" s="94">
        <f>SUMPRODUCT(Q5:Q6,Weights!$I$5:$I$6)</f>
        <v>0.94499624999999998</v>
      </c>
      <c r="R7" s="94">
        <f>SUMPRODUCT(R5:R6,Weights!$I$5:$I$6)</f>
        <v>0.95262462500000011</v>
      </c>
      <c r="S7" s="94">
        <f>SUMPRODUCT(S5:S6,Weights!$I$5:$I$6)</f>
        <v>0.94519137500000006</v>
      </c>
      <c r="T7" s="94">
        <f>SUMPRODUCT(T5:T6,Weights!$I$5:$I$6)</f>
        <v>0.92869275000000007</v>
      </c>
      <c r="U7" s="94">
        <f>SUMPRODUCT(U5:U6,Weights!$I$5:$I$6)</f>
        <v>0.94892387500000008</v>
      </c>
      <c r="V7" s="94">
        <f>SUMPRODUCT(V5:V6,Weights!$I$5:$I$6)</f>
        <v>0.93583499999999986</v>
      </c>
      <c r="W7" s="94">
        <f>SUMPRODUCT(W5:W6,Weights!$I$5:$I$6)</f>
        <v>0.92501062499999998</v>
      </c>
      <c r="X7" s="94">
        <f>SUMPRODUCT(X5:X6,Weights!$I$5:$I$6)</f>
        <v>0.94196862499999989</v>
      </c>
      <c r="Y7" s="94">
        <f>SUMPRODUCT(Y5:Y6,Weights!$I$5:$I$6)</f>
        <v>0.94473874999999996</v>
      </c>
      <c r="Z7" s="94">
        <f>SUMPRODUCT(Z5:Z6,Weights!$I$5:$I$6)</f>
        <v>0.94199012500000001</v>
      </c>
      <c r="AA7" s="94">
        <f>SUMPRODUCT(AA5:AA6,Weights!$I$5:$I$6)</f>
        <v>0.9467397500000001</v>
      </c>
    </row>
    <row r="8" spans="2:27" x14ac:dyDescent="0.25">
      <c r="B8" s="87" t="s">
        <v>24</v>
      </c>
      <c r="C8" s="27">
        <v>0.1</v>
      </c>
      <c r="E8" s="87" t="s">
        <v>98</v>
      </c>
      <c r="F8" s="27">
        <v>0.05</v>
      </c>
      <c r="H8" s="36" t="s">
        <v>37</v>
      </c>
      <c r="I8" s="27">
        <v>0.05</v>
      </c>
      <c r="K8" s="90" t="s">
        <v>59</v>
      </c>
      <c r="L8" s="92">
        <f>SUMPRODUCT('Data - F1'!C4:C7,Weights!D19:D22)</f>
        <v>0.89767521677749229</v>
      </c>
      <c r="M8" s="92">
        <f>SUMPRODUCT('Data - F1'!D4:D7,Weights!$C$19:$C$22)</f>
        <v>0.8682265962955481</v>
      </c>
      <c r="N8" s="92">
        <f>SUMPRODUCT('Data - F1'!E4:E7,Weights!$C$19:$C$22)</f>
        <v>0.8682265962955481</v>
      </c>
      <c r="O8" s="92">
        <f>SUMPRODUCT('Data - F1'!F4:F7,Weights!$C$19:$C$22)</f>
        <v>0.8682265962955481</v>
      </c>
      <c r="P8" s="92">
        <f>SUMPRODUCT('Data - F1'!G4:G7,Weights!$C$19:$C$22)</f>
        <v>0.8682265962955481</v>
      </c>
      <c r="Q8" s="92">
        <f>SUMPRODUCT('Data - F1'!H4:H7,Weights!$C$19:$C$22)</f>
        <v>0.8682265962955481</v>
      </c>
      <c r="R8" s="92">
        <f>SUMPRODUCT('Data - F1'!I4:I7,Weights!$C$19:$C$22)</f>
        <v>0.8682265962955481</v>
      </c>
      <c r="S8" s="92">
        <f>SUMPRODUCT('Data - F1'!J4:J7,Weights!$C$19:$C$22)</f>
        <v>0.8682265962955481</v>
      </c>
      <c r="T8" s="92">
        <f>SUMPRODUCT('Data - F1'!K4:K7,Weights!$C$19:$C$22)</f>
        <v>0.8682265962955481</v>
      </c>
      <c r="U8" s="92">
        <f>SUMPRODUCT('Data - F1'!L4:L7,Weights!$C$19:$C$22)</f>
        <v>0.8370347939126549</v>
      </c>
      <c r="V8" s="92">
        <f>SUMPRODUCT('Data - F1'!M4:M7,Weights!$E$19:$E$22)</f>
        <v>0.81459994369540312</v>
      </c>
      <c r="W8" s="92">
        <f>SUMPRODUCT('Data - F1'!N4:N7,Weights!$E$19:$E$22)</f>
        <v>0.84356057035188203</v>
      </c>
      <c r="X8" s="92">
        <f>SUMPRODUCT('Data - F1'!O4:O7,Weights!$C$19:$C$22)</f>
        <v>0.83233525644296436</v>
      </c>
      <c r="Y8" s="92">
        <f>SUMPRODUCT('Data - F1'!P4:P7,Weights!F19:F22)</f>
        <v>0.73946914630321581</v>
      </c>
      <c r="Z8" s="92">
        <f>SUMPRODUCT('Data - F1'!Q4:Q7,Weights!$C$19:$C$22)</f>
        <v>0.82501313576756774</v>
      </c>
      <c r="AA8" s="92">
        <f>SUMPRODUCT('Data - F1'!R4:R7,Weights!$C$19:$C$22)</f>
        <v>0.82501313576756774</v>
      </c>
    </row>
    <row r="9" spans="2:27" ht="15.75" thickBot="1" x14ac:dyDescent="0.3">
      <c r="B9" s="35" t="s">
        <v>25</v>
      </c>
      <c r="C9" s="27">
        <v>0.25</v>
      </c>
      <c r="E9" s="88" t="s">
        <v>99</v>
      </c>
      <c r="F9" s="27">
        <v>0.1</v>
      </c>
      <c r="H9" s="36" t="s">
        <v>143</v>
      </c>
      <c r="I9" s="27">
        <v>0.15</v>
      </c>
      <c r="K9" s="91" t="s">
        <v>61</v>
      </c>
      <c r="L9" s="93">
        <f>'Data - F1'!C9</f>
        <v>0.83265049699698868</v>
      </c>
      <c r="M9" s="93">
        <f>'Data - F1'!D9</f>
        <v>0.71923920548516551</v>
      </c>
      <c r="N9" s="93">
        <f>'Data - F1'!E9</f>
        <v>0.66778922090858917</v>
      </c>
      <c r="O9" s="93">
        <f>'Data - F1'!F9</f>
        <v>0.72040979209074651</v>
      </c>
      <c r="P9" s="93">
        <f>'Data - F1'!G9</f>
        <v>0.66735437012500354</v>
      </c>
      <c r="Q9" s="93">
        <f>'Data - F1'!H9</f>
        <v>0.73128071791517857</v>
      </c>
      <c r="R9" s="93">
        <f>'Data - F1'!I9</f>
        <v>0.76593909608506905</v>
      </c>
      <c r="S9" s="93">
        <f>'Data - F1'!J9</f>
        <v>0.75808558416813598</v>
      </c>
      <c r="T9" s="93">
        <f>'Data - F1'!K9</f>
        <v>0.64584745622109607</v>
      </c>
      <c r="U9" s="93">
        <f>'Data - F1'!L9</f>
        <v>0.83171244752290607</v>
      </c>
      <c r="V9" s="93">
        <f>'Data - F1'!M9</f>
        <v>0.82080862290779044</v>
      </c>
      <c r="W9" s="93">
        <f>'Data - F1'!N9</f>
        <v>0.66082322995653742</v>
      </c>
      <c r="X9" s="93">
        <f>'Data - F1'!O9</f>
        <v>0.83305483083292542</v>
      </c>
      <c r="Y9" s="93">
        <f>'Data - F1'!P9</f>
        <v>0.78069953109439338</v>
      </c>
      <c r="Z9" s="93">
        <f>'Data - F1'!Q9</f>
        <v>0.83077221075222352</v>
      </c>
      <c r="AA9" s="93">
        <f>'Data - F1'!R9</f>
        <v>0.82844044938622452</v>
      </c>
    </row>
    <row r="10" spans="2:27" ht="16.5" thickTop="1" thickBot="1" x14ac:dyDescent="0.3">
      <c r="B10" s="35" t="s">
        <v>26</v>
      </c>
      <c r="C10" s="27">
        <v>0.05</v>
      </c>
      <c r="E10" s="129" t="s">
        <v>89</v>
      </c>
      <c r="F10" s="130"/>
      <c r="H10" s="125" t="s">
        <v>90</v>
      </c>
      <c r="I10" s="126"/>
      <c r="K10" s="89" t="s">
        <v>62</v>
      </c>
      <c r="L10" s="94">
        <f>SUMPRODUCT(L8:L9,Weights!$I$19:$I$20)</f>
        <v>0.88467027282139166</v>
      </c>
      <c r="M10" s="94">
        <f>SUMPRODUCT(M8:M9,Weights!$I$19:$I$20)</f>
        <v>0.83842911813347165</v>
      </c>
      <c r="N10" s="94">
        <f>SUMPRODUCT(N8:N9,Weights!$I$19:$I$20)</f>
        <v>0.82813912121815636</v>
      </c>
      <c r="O10" s="94">
        <f>SUMPRODUCT(O8:O9,Weights!$I$19:$I$20)</f>
        <v>0.83866323545458787</v>
      </c>
      <c r="P10" s="94">
        <f>SUMPRODUCT(P8:P9,Weights!$I$19:$I$20)</f>
        <v>0.82805215106143926</v>
      </c>
      <c r="Q10" s="94">
        <f>SUMPRODUCT(Q8:Q9,Weights!$I$19:$I$20)</f>
        <v>0.84083742061947431</v>
      </c>
      <c r="R10" s="94">
        <f>SUMPRODUCT(R8:R9,Weights!$I$19:$I$20)</f>
        <v>0.84776909625345243</v>
      </c>
      <c r="S10" s="94">
        <f>SUMPRODUCT(S8:S9,Weights!$I$19:$I$20)</f>
        <v>0.84619839387006579</v>
      </c>
      <c r="T10" s="94">
        <f>SUMPRODUCT(T8:T9,Weights!$I$19:$I$20)</f>
        <v>0.82375076828065774</v>
      </c>
      <c r="U10" s="94">
        <f>SUMPRODUCT(U8:U9,Weights!$I$19:$I$20)</f>
        <v>0.83597032463470511</v>
      </c>
      <c r="V10" s="94">
        <f>SUMPRODUCT(V8:V9,Weights!$I$19:$I$20)</f>
        <v>0.81584167953788067</v>
      </c>
      <c r="W10" s="94">
        <f>SUMPRODUCT(W8:W9,Weights!$I$19:$I$20)</f>
        <v>0.8070131022728132</v>
      </c>
      <c r="X10" s="94">
        <f>SUMPRODUCT(X8:X9,Weights!$I$19:$I$20)</f>
        <v>0.83247917132095661</v>
      </c>
      <c r="Y10" s="94">
        <f>SUMPRODUCT(Y8:Y9,Weights!$I$19:$I$20)</f>
        <v>0.74771522326145146</v>
      </c>
      <c r="Z10" s="94">
        <f>SUMPRODUCT(Z8:Z9,Weights!$I$19:$I$20)</f>
        <v>0.82616495076449892</v>
      </c>
      <c r="AA10" s="94">
        <f>SUMPRODUCT(AA8:AA9,Weights!$I$19:$I$20)</f>
        <v>0.82569859849129912</v>
      </c>
    </row>
    <row r="11" spans="2:27" ht="16.5" thickTop="1" thickBot="1" x14ac:dyDescent="0.3">
      <c r="B11" s="88" t="s">
        <v>141</v>
      </c>
      <c r="C11" s="27">
        <v>0.05</v>
      </c>
      <c r="E11" s="31" t="s">
        <v>12</v>
      </c>
      <c r="F11" s="27">
        <v>0.8</v>
      </c>
      <c r="H11" s="37" t="s">
        <v>91</v>
      </c>
      <c r="I11" s="27">
        <v>0.7</v>
      </c>
      <c r="K11" s="90" t="s">
        <v>63</v>
      </c>
      <c r="L11" s="92">
        <f>SUMPRODUCT('Per competition'!C$22:C$23,Weights!$I$44:$I$45)</f>
        <v>0.93557749999999995</v>
      </c>
      <c r="M11" s="92">
        <f>SUMPRODUCT('Per competition'!D$22:D$23,Weights!$I$44:$I$45)</f>
        <v>0.94536999999999982</v>
      </c>
      <c r="N11" s="92">
        <f>SUMPRODUCT('Per competition'!E$22:E$23,Weights!$I$44:$I$45)</f>
        <v>0.94536999999999982</v>
      </c>
      <c r="O11" s="92">
        <f>SUMPRODUCT('Per competition'!F$22:F$23,Weights!$I$44:$I$45)</f>
        <v>0.94536999999999982</v>
      </c>
      <c r="P11" s="92">
        <f>SUMPRODUCT('Per competition'!G$22:G$23,Weights!$I$44:$I$45)</f>
        <v>0.94536999999999982</v>
      </c>
      <c r="Q11" s="92">
        <f>SUMPRODUCT('Per competition'!H$22:H$23,Weights!$I$44:$I$45)</f>
        <v>0.94536999999999982</v>
      </c>
      <c r="R11" s="92">
        <f>SUMPRODUCT('Per competition'!I$22:I$23,Weights!$I$44:$I$45)</f>
        <v>0.94536999999999982</v>
      </c>
      <c r="S11" s="92">
        <f>SUMPRODUCT('Per competition'!J$22:J$23,Weights!$I$44:$I$45)</f>
        <v>0.94536999999999982</v>
      </c>
      <c r="T11" s="92">
        <f>SUMPRODUCT('Per competition'!K$22:K$23,Weights!$I$44:$I$45)</f>
        <v>0.94274499999999994</v>
      </c>
      <c r="U11" s="92">
        <f>SUMPRODUCT('Per competition'!L$22:L$23,Weights!$I$44:$I$45)</f>
        <v>0.94338899999999992</v>
      </c>
      <c r="V11" s="92">
        <f>SUMPRODUCT('Per competition'!M$22:M$23,Weights!$I$44:$I$45)</f>
        <v>0.9420734999999999</v>
      </c>
      <c r="W11" s="92">
        <f>SUMPRODUCT('Per competition'!N$22:N$23,Weights!$I$44:$I$45)</f>
        <v>0.93099249999999989</v>
      </c>
      <c r="X11" s="92">
        <f>SUMPRODUCT('Per competition'!O$22:O$23,Weights!$I$44:$I$45)</f>
        <v>0.93312349999999999</v>
      </c>
      <c r="Y11" s="92">
        <f>SUMPRODUCT('Per competition'!P$22:P$23,Weights!$I$44:$I$45)</f>
        <v>0.93254249999999983</v>
      </c>
      <c r="Z11" s="92">
        <f>SUMPRODUCT('Per competition'!Q$22:Q$23,Weights!$I$44:$I$45)</f>
        <v>0.94526599999999994</v>
      </c>
      <c r="AA11" s="92">
        <f>SUMPRODUCT('Per competition'!R$22:R$23,Weights!$I$44:$I$45)</f>
        <v>0.94579499999999994</v>
      </c>
    </row>
    <row r="12" spans="2:27" ht="16.5" thickTop="1" thickBot="1" x14ac:dyDescent="0.3">
      <c r="B12" s="129" t="s">
        <v>97</v>
      </c>
      <c r="C12" s="130"/>
      <c r="E12" s="38" t="s">
        <v>18</v>
      </c>
      <c r="F12" s="28">
        <v>0.2</v>
      </c>
      <c r="H12" s="37" t="s">
        <v>75</v>
      </c>
      <c r="I12" s="27">
        <v>0.3</v>
      </c>
      <c r="K12" s="91" t="s">
        <v>64</v>
      </c>
      <c r="L12" s="93">
        <f>SUMPRODUCT('Per competition'!C$24:C$25,Weights!$I$44:$I$45)</f>
        <v>0.93504899999999991</v>
      </c>
      <c r="M12" s="93">
        <f>SUMPRODUCT('Per competition'!D$24:D$25,Weights!$I$44:$I$45)</f>
        <v>0.93950299999999987</v>
      </c>
      <c r="N12" s="93">
        <f>SUMPRODUCT('Per competition'!E$24:E$25,Weights!$I$44:$I$45)</f>
        <v>0.93269749999999996</v>
      </c>
      <c r="O12" s="93">
        <f>SUMPRODUCT('Per competition'!F$24:F$25,Weights!$I$44:$I$45)</f>
        <v>0.93950299999999987</v>
      </c>
      <c r="P12" s="93">
        <f>SUMPRODUCT('Per competition'!G$24:G$25,Weights!$I$44:$I$45)</f>
        <v>0.91721900000000001</v>
      </c>
      <c r="Q12" s="93">
        <f>SUMPRODUCT('Per competition'!H$24:H$25,Weights!$I$44:$I$45)</f>
        <v>0.93950299999999987</v>
      </c>
      <c r="R12" s="93">
        <f>SUMPRODUCT('Per competition'!I$24:I$25,Weights!$I$44:$I$45)</f>
        <v>0.93950299999999987</v>
      </c>
      <c r="S12" s="93">
        <f>SUMPRODUCT('Per competition'!J$24:J$25,Weights!$I$44:$I$45)</f>
        <v>0.93950299999999987</v>
      </c>
      <c r="T12" s="93">
        <f>SUMPRODUCT('Per competition'!K$24:K$25,Weights!$I$44:$I$45)</f>
        <v>0.93269749999999996</v>
      </c>
      <c r="U12" s="93">
        <f>SUMPRODUCT('Per competition'!L$24:L$25,Weights!$I$44:$I$45)</f>
        <v>0.93873794117647058</v>
      </c>
      <c r="V12" s="93">
        <f>SUMPRODUCT('Per competition'!M$24:M$25,Weights!$I$44:$I$45)</f>
        <v>0.93697149999999985</v>
      </c>
      <c r="W12" s="93">
        <f>SUMPRODUCT('Per competition'!N$24:N$25,Weights!J44:J45)</f>
        <v>0.94586999999999999</v>
      </c>
      <c r="X12" s="93">
        <f>SUMPRODUCT('Per competition'!O$24:O$25,Weights!$I$44:$I$45)</f>
        <v>0.92944950000000004</v>
      </c>
      <c r="Y12" s="93">
        <f>SUMPRODUCT('Per competition'!P$24:P$25,Weights!$I$44:$I$45)</f>
        <v>0.93796199999999996</v>
      </c>
      <c r="Z12" s="93">
        <f>SUMPRODUCT('Per competition'!Q$24:Q$25,Weights!$I$44:$I$45)</f>
        <v>0.93908799999999992</v>
      </c>
      <c r="AA12" s="93">
        <f>SUMPRODUCT('Per competition'!R$24:R$25,Weights!$I$44:$I$45)</f>
        <v>0.93945199999999995</v>
      </c>
    </row>
    <row r="13" spans="2:27" ht="16.5" thickTop="1" thickBot="1" x14ac:dyDescent="0.3">
      <c r="B13" s="32" t="s">
        <v>21</v>
      </c>
      <c r="C13" s="27">
        <v>0.35</v>
      </c>
      <c r="H13" s="125" t="s">
        <v>89</v>
      </c>
      <c r="I13" s="126"/>
      <c r="K13" s="89" t="s">
        <v>65</v>
      </c>
      <c r="L13" s="94">
        <f>SUMPRODUCT(L11:L12,Weights!$I$40:$I$41)</f>
        <v>0.93515470000000001</v>
      </c>
      <c r="M13" s="94">
        <f>SUMPRODUCT(M11:M12,Weights!$I$40:$I$41)</f>
        <v>0.94067639999999986</v>
      </c>
      <c r="N13" s="94">
        <f>SUMPRODUCT(N11:N12,Weights!$I$40:$I$41)</f>
        <v>0.93523199999999995</v>
      </c>
      <c r="O13" s="94">
        <f>SUMPRODUCT(O11:O12,Weights!$I$40:$I$41)</f>
        <v>0.94067639999999986</v>
      </c>
      <c r="P13" s="94">
        <f>SUMPRODUCT(P11:P12,Weights!$I$40:$I$41)</f>
        <v>0.92284920000000004</v>
      </c>
      <c r="Q13" s="94">
        <f>SUMPRODUCT(Q11:Q12,Weights!$I$40:$I$41)</f>
        <v>0.94067639999999986</v>
      </c>
      <c r="R13" s="94">
        <f>SUMPRODUCT(R11:R12,Weights!$I$40:$I$41)</f>
        <v>0.94067639999999986</v>
      </c>
      <c r="S13" s="94">
        <f>SUMPRODUCT(S11:S12,Weights!$I$40:$I$41)</f>
        <v>0.94067639999999986</v>
      </c>
      <c r="T13" s="94">
        <f>SUMPRODUCT(T11:T12,Weights!$I$40:$I$41)</f>
        <v>0.93470699999999995</v>
      </c>
      <c r="U13" s="94">
        <f>SUMPRODUCT(U11:U12,Weights!$I$40:$I$41)</f>
        <v>0.93966815294117656</v>
      </c>
      <c r="V13" s="94">
        <f>SUMPRODUCT(V11:V12,Weights!$I$40:$I$41)</f>
        <v>0.93799189999999988</v>
      </c>
      <c r="W13" s="94">
        <f>SUMPRODUCT(W11:W12,Weights!$I$40:$I$41)</f>
        <v>0.94289449999999997</v>
      </c>
      <c r="X13" s="94">
        <f>SUMPRODUCT(X11:X12,Weights!$I$40:$I$41)</f>
        <v>0.93018430000000007</v>
      </c>
      <c r="Y13" s="94">
        <f>SUMPRODUCT(Y11:Y12,Weights!$I$40:$I$41)</f>
        <v>0.93687809999999994</v>
      </c>
      <c r="Z13" s="94">
        <f>SUMPRODUCT(Z11:Z12,Weights!$I$40:$I$41)</f>
        <v>0.94032360000000004</v>
      </c>
      <c r="AA13" s="94">
        <f>SUMPRODUCT(AA11:AA12,Weights!$I$40:$I$41)</f>
        <v>0.94072060000000002</v>
      </c>
    </row>
    <row r="14" spans="2:27" ht="16.5" thickTop="1" thickBot="1" x14ac:dyDescent="0.3">
      <c r="B14" s="33" t="s">
        <v>28</v>
      </c>
      <c r="C14" s="27">
        <v>0.25</v>
      </c>
      <c r="E14" s="127" t="s">
        <v>41</v>
      </c>
      <c r="F14" s="128"/>
      <c r="H14" s="35" t="s">
        <v>12</v>
      </c>
      <c r="I14" s="27">
        <v>0.2</v>
      </c>
      <c r="K14" s="90" t="s">
        <v>76</v>
      </c>
      <c r="L14" s="92">
        <f>SUMPRODUCT('Data - Basketball'!C4:C8,Weights!D29:D33)</f>
        <v>0.95034999999999992</v>
      </c>
      <c r="M14" s="92">
        <f>SUMPRODUCT('Data - Basketball'!D4:D8,Weights!$C$29:$C$33)</f>
        <v>0.94609999999999994</v>
      </c>
      <c r="N14" s="92">
        <f>SUMPRODUCT('Data - Basketball'!E4:E8,Weights!$C$29:$C$33)</f>
        <v>0.94609999999999994</v>
      </c>
      <c r="O14" s="92">
        <f>SUMPRODUCT('Data - Basketball'!F4:F8,Weights!$C$29:$C$33)</f>
        <v>0.94609999999999994</v>
      </c>
      <c r="P14" s="92">
        <f>SUMPRODUCT('Data - Basketball'!G4:G8,Weights!$C$29:$C$33)</f>
        <v>0.94609999999999994</v>
      </c>
      <c r="Q14" s="92">
        <f>SUMPRODUCT('Data - Basketball'!H4:H8,Weights!$C$29:$C$33)</f>
        <v>0.94609999999999994</v>
      </c>
      <c r="R14" s="92">
        <f>SUMPRODUCT('Data - Basketball'!I4:I8,Weights!$C$29:$C$33)</f>
        <v>0.94609999999999994</v>
      </c>
      <c r="S14" s="92">
        <f>SUMPRODUCT('Data - Basketball'!J4:J8,Weights!$C$29:$C$33)</f>
        <v>0.94609999999999994</v>
      </c>
      <c r="T14" s="92">
        <f>SUMPRODUCT('Data - Basketball'!K4:K8,Weights!$C$29:$C$33)</f>
        <v>0.94609999999999994</v>
      </c>
      <c r="U14" s="92">
        <f>SUMPRODUCT('Data - Basketball'!L4:L8,Weights!$C$29:$C$33)</f>
        <v>0.93796000000000002</v>
      </c>
      <c r="V14" s="92">
        <f>SUMPRODUCT('Data - Basketball'!M4:M8,Weights!$C$29:$C$33)</f>
        <v>0.95247999999999999</v>
      </c>
      <c r="W14" s="92">
        <f>SUMPRODUCT('Data - Basketball'!N4:N8,Weights!$C$29:$C$33)</f>
        <v>0.87636999999999998</v>
      </c>
      <c r="X14" s="92">
        <f>SUMPRODUCT('Data - Basketball'!O4:O8,Weights!$C$29:$C$33)</f>
        <v>0.91827499999999995</v>
      </c>
      <c r="Y14" s="92">
        <f>SUMPRODUCT('Data - Basketball'!P4:P8,Weights!D29:D33)</f>
        <v>0.9346000000000001</v>
      </c>
      <c r="Z14" s="92">
        <f>SUMPRODUCT('Data - Basketball'!Q4:Q8,Weights!$C$29:$C$33)</f>
        <v>0.93346499999999988</v>
      </c>
      <c r="AA14" s="92">
        <f>SUMPRODUCT('Data - Basketball'!R4:R8,Weights!$C$29:$C$33)</f>
        <v>0.93730499999999994</v>
      </c>
    </row>
    <row r="15" spans="2:27" ht="16.5" thickTop="1" thickBot="1" x14ac:dyDescent="0.3">
      <c r="B15" s="33" t="s">
        <v>52</v>
      </c>
      <c r="C15" s="27">
        <v>0.15</v>
      </c>
      <c r="E15" s="29" t="s">
        <v>140</v>
      </c>
      <c r="F15" s="30" t="s">
        <v>96</v>
      </c>
      <c r="H15" s="38" t="s">
        <v>18</v>
      </c>
      <c r="I15" s="28">
        <v>0.8</v>
      </c>
      <c r="K15" s="91" t="s">
        <v>77</v>
      </c>
      <c r="L15" s="93">
        <f>SUMPRODUCT('Data - Basketball'!C10:C14,Weights!$C$29:$C$33)</f>
        <v>0.93607499999999999</v>
      </c>
      <c r="M15" s="93">
        <f>SUMPRODUCT('Data - Basketball'!D10:D14,Weights!$C$29:$C$33)</f>
        <v>0.93291999999999997</v>
      </c>
      <c r="N15" s="93">
        <f>SUMPRODUCT('Data - Basketball'!E10:E14,Weights!$C$29:$C$33)</f>
        <v>0.91967500000000002</v>
      </c>
      <c r="O15" s="93">
        <f>SUMPRODUCT('Data - Basketball'!F10:F14,Weights!$C$29:$C$33)</f>
        <v>0.93291999999999997</v>
      </c>
      <c r="P15" s="93">
        <f>SUMPRODUCT('Data - Basketball'!G10:G14,Weights!$C$29:$C$33)</f>
        <v>0.90220500000000003</v>
      </c>
      <c r="Q15" s="93">
        <f>SUMPRODUCT('Data - Basketball'!H10:H14,Weights!$C$29:$C$33)</f>
        <v>0.93291999999999997</v>
      </c>
      <c r="R15" s="93">
        <f>SUMPRODUCT('Data - Basketball'!I10:I14,Weights!$C$29:$C$33)</f>
        <v>0.93291999999999997</v>
      </c>
      <c r="S15" s="93">
        <f>SUMPRODUCT('Data - Basketball'!J10:J14,Weights!$C$29:$C$33)</f>
        <v>0.93291999999999997</v>
      </c>
      <c r="T15" s="93">
        <f>SUMPRODUCT('Data - Basketball'!K10:K14,Weights!$C$29:$C$33)</f>
        <v>0.91967500000000002</v>
      </c>
      <c r="U15" s="93">
        <f>SUMPRODUCT('Data - Basketball'!L10:L14,Weights!E29:E33)</f>
        <v>0.91407894736842099</v>
      </c>
      <c r="V15" s="93">
        <f>SUMPRODUCT('Data - Basketball'!M10:M14,Weights!$C$29:$C$33)</f>
        <v>0.92506999999999995</v>
      </c>
      <c r="W15" s="93">
        <f>SUMPRODUCT('Data - Basketball'!N10:N14,Weights!$C$29:$C$33)</f>
        <v>0.89481499999999992</v>
      </c>
      <c r="X15" s="93">
        <f>SUMPRODUCT('Data - Basketball'!O10:O14,Weights!F29:F33)</f>
        <v>0.88266250000000002</v>
      </c>
      <c r="Y15" s="93">
        <f>SUMPRODUCT('Data - Basketball'!P10:P14,Weights!$C$29:$C$33)</f>
        <v>0.92051000000000005</v>
      </c>
      <c r="Z15" s="93">
        <f>SUMPRODUCT('Data - Basketball'!Q10:Q14,Weights!$C$29:$C$33)</f>
        <v>0.93045500000000003</v>
      </c>
      <c r="AA15" s="93">
        <f>SUMPRODUCT('Data - Basketball'!R10:R14,Weights!$C$29:$C$33)</f>
        <v>0.93045500000000003</v>
      </c>
    </row>
    <row r="16" spans="2:27" ht="16.5" thickTop="1" thickBot="1" x14ac:dyDescent="0.3">
      <c r="B16" s="33" t="s">
        <v>30</v>
      </c>
      <c r="C16" s="27">
        <v>0.05</v>
      </c>
      <c r="E16" s="36" t="s">
        <v>19</v>
      </c>
      <c r="F16" s="27">
        <v>0.3</v>
      </c>
      <c r="K16" s="89" t="s">
        <v>78</v>
      </c>
      <c r="L16" s="94">
        <f>SUMPRODUCT(L14:L15,Weights!$I$29:$I$30)</f>
        <v>0.93964375</v>
      </c>
      <c r="M16" s="94">
        <f>SUMPRODUCT(M14:M15,Weights!$I$29:$I$30)</f>
        <v>0.93621499999999991</v>
      </c>
      <c r="N16" s="94">
        <f>SUMPRODUCT(N14:N15,Weights!$I$29:$I$30)</f>
        <v>0.92628125000000006</v>
      </c>
      <c r="O16" s="94">
        <f>SUMPRODUCT(O14:O15,Weights!$I$29:$I$30)</f>
        <v>0.93621499999999991</v>
      </c>
      <c r="P16" s="94">
        <f>SUMPRODUCT(P14:P15,Weights!$I$29:$I$30)</f>
        <v>0.91317875000000004</v>
      </c>
      <c r="Q16" s="94">
        <f>SUMPRODUCT(Q14:Q15,Weights!$I$29:$I$30)</f>
        <v>0.93621499999999991</v>
      </c>
      <c r="R16" s="94">
        <f>SUMPRODUCT(R14:R15,Weights!$I$29:$I$30)</f>
        <v>0.93621499999999991</v>
      </c>
      <c r="S16" s="94">
        <f>SUMPRODUCT(S14:S15,Weights!$I$29:$I$30)</f>
        <v>0.93621499999999991</v>
      </c>
      <c r="T16" s="94">
        <f>SUMPRODUCT(T14:T15,Weights!$I$29:$I$30)</f>
        <v>0.92628125000000006</v>
      </c>
      <c r="U16" s="94">
        <f>SUMPRODUCT(U14:U15,Weights!$I$29:$I$30)</f>
        <v>0.92004921052631572</v>
      </c>
      <c r="V16" s="94">
        <f>SUMPRODUCT(V14:V15,Weights!$I$29:$I$30)</f>
        <v>0.93192249999999999</v>
      </c>
      <c r="W16" s="94">
        <f>SUMPRODUCT(W14:W15,Weights!$I$29:$I$30)</f>
        <v>0.89020374999999996</v>
      </c>
      <c r="X16" s="94">
        <f>SUMPRODUCT(X14:X15,Weights!$I$29:$I$30)</f>
        <v>0.89156562500000003</v>
      </c>
      <c r="Y16" s="94">
        <f>SUMPRODUCT(Y14:Y15,Weights!$I$29:$I$30)</f>
        <v>0.92403250000000003</v>
      </c>
      <c r="Z16" s="94">
        <f>SUMPRODUCT(Z14:Z15,Weights!$I$29:$I$30)</f>
        <v>0.93120749999999997</v>
      </c>
      <c r="AA16" s="94">
        <f>SUMPRODUCT(AA14:AA15,Weights!$I$29:$I$30)</f>
        <v>0.93216749999999993</v>
      </c>
    </row>
    <row r="17" spans="2:27" ht="16.5" thickTop="1" thickBot="1" x14ac:dyDescent="0.3">
      <c r="B17" s="33" t="s">
        <v>31</v>
      </c>
      <c r="C17" s="27">
        <v>0.05</v>
      </c>
      <c r="E17" s="36" t="s">
        <v>147</v>
      </c>
      <c r="F17" s="27">
        <v>0.15</v>
      </c>
      <c r="H17" s="127" t="s">
        <v>46</v>
      </c>
      <c r="I17" s="128"/>
      <c r="K17" s="90" t="s">
        <v>82</v>
      </c>
      <c r="L17" s="92">
        <f>SUMPRODUCT('Data - Darts'!C4:C7,Weights!$C$52:$C$55)</f>
        <v>0.93796000000000002</v>
      </c>
      <c r="M17" s="92">
        <f>SUMPRODUCT('Data - Darts'!D4:D7,Weights!$C$52:$C$55)</f>
        <v>0.94276000000000004</v>
      </c>
      <c r="N17" s="92">
        <f>SUMPRODUCT('Data - Darts'!E4:E7,Weights!$C$52:$C$55)</f>
        <v>0.92956499999999997</v>
      </c>
      <c r="O17" s="92">
        <f>SUMPRODUCT('Data - Darts'!F4:F7,Weights!$C$52:$C$55)</f>
        <v>0.94276000000000004</v>
      </c>
      <c r="P17" s="92">
        <f>SUMPRODUCT('Data - Darts'!G4:G7,Weights!$C$52:$C$55)</f>
        <v>0.94276000000000004</v>
      </c>
      <c r="Q17" s="92">
        <f>SUMPRODUCT('Data - Darts'!H4:H7,Weights!$C$52:$C$55)</f>
        <v>0.94276000000000004</v>
      </c>
      <c r="R17" s="92">
        <f>SUMPRODUCT('Data - Darts'!I4:I7,Weights!$C$52:$C$55)</f>
        <v>0.94276000000000004</v>
      </c>
      <c r="S17" s="92">
        <f>SUMPRODUCT('Data - Darts'!J4:J7,Weights!$C$52:$C$55)</f>
        <v>0.94276000000000004</v>
      </c>
      <c r="T17" s="92">
        <f>SUMPRODUCT('Data - Darts'!K4:K7,Weights!$C$52:$C$55)</f>
        <v>0.94276000000000004</v>
      </c>
      <c r="U17" s="92">
        <f>SUMPRODUCT('Data - Darts'!L4:L7,Weights!D52:D55)</f>
        <v>0.95141249999999999</v>
      </c>
      <c r="V17" s="92">
        <f>SUMPRODUCT('Data - Darts'!M4:M7,Weights!$C$52:$C$55)</f>
        <v>0.93055500000000002</v>
      </c>
      <c r="W17" s="92">
        <f>SUMPRODUCT('Data - Darts'!N4:N7,Weights!D52:D55)</f>
        <v>0.93500625000000004</v>
      </c>
      <c r="X17" s="92">
        <f>SUMPRODUCT('Data - Darts'!O4:O7,Weights!E52:E55)</f>
        <v>0.93567777777777772</v>
      </c>
      <c r="Y17" s="92">
        <f>SUMPRODUCT('Data - Darts'!P4:P7,Weights!$C$52:$C$55)</f>
        <v>0.94711500000000004</v>
      </c>
      <c r="Z17" s="92">
        <f>SUMPRODUCT('Data - Darts'!Q4:Q7,Weights!$C$52:$C$55)</f>
        <v>0.92989000000000011</v>
      </c>
      <c r="AA17" s="92">
        <f>SUMPRODUCT('Data - Darts'!R4:R7,Weights!$C$52:$C$55)</f>
        <v>0.93119000000000007</v>
      </c>
    </row>
    <row r="18" spans="2:27" ht="16.5" thickTop="1" thickBot="1" x14ac:dyDescent="0.3">
      <c r="B18" s="33" t="s">
        <v>50</v>
      </c>
      <c r="C18" s="27">
        <v>0.05</v>
      </c>
      <c r="E18" s="36" t="s">
        <v>43</v>
      </c>
      <c r="F18" s="27">
        <v>0.3</v>
      </c>
      <c r="H18" s="29" t="s">
        <v>140</v>
      </c>
      <c r="I18" s="30" t="s">
        <v>96</v>
      </c>
      <c r="K18" s="91" t="s">
        <v>83</v>
      </c>
      <c r="L18" s="93">
        <f>SUMPRODUCT('Data - Darts'!C9:C12,Weights!$C$52:$C$55)</f>
        <v>0.92665000000000008</v>
      </c>
      <c r="M18" s="93">
        <f>SUMPRODUCT('Data - Darts'!D9:D12,Weights!$C$52:$C$55)</f>
        <v>0.94327500000000009</v>
      </c>
      <c r="N18" s="93">
        <f>SUMPRODUCT('Data - Darts'!E9:E12,Weights!$C$52:$C$55)</f>
        <v>0.93540000000000001</v>
      </c>
      <c r="O18" s="93">
        <f>SUMPRODUCT('Data - Darts'!F9:F12,Weights!$C$52:$C$55)</f>
        <v>0.94327500000000009</v>
      </c>
      <c r="P18" s="93">
        <f>SUMPRODUCT('Data - Darts'!G9:G12,Weights!$C$52:$C$55)</f>
        <v>0.92154000000000003</v>
      </c>
      <c r="Q18" s="93">
        <f>SUMPRODUCT('Data - Darts'!H9:H12,Weights!$C$52:$C$55)</f>
        <v>0.94327500000000009</v>
      </c>
      <c r="R18" s="93">
        <f>SUMPRODUCT('Data - Darts'!I9:I12,Weights!$C$52:$C$55)</f>
        <v>0.94327500000000009</v>
      </c>
      <c r="S18" s="93">
        <f>SUMPRODUCT('Data - Darts'!J9:J12,Weights!$C$52:$C$55)</f>
        <v>0.94327500000000009</v>
      </c>
      <c r="T18" s="93">
        <f>SUMPRODUCT('Data - Darts'!K9:K12,Weights!$C$52:$C$55)</f>
        <v>0.93540000000000001</v>
      </c>
      <c r="U18" s="93">
        <f>SUMPRODUCT('Data - Darts'!L9:L12,Weights!F52:F55)</f>
        <v>0.94994999999999996</v>
      </c>
      <c r="V18" s="93">
        <f>SUMPRODUCT('Data - Darts'!M9:M12,Weights!$C$52:$C$55)</f>
        <v>0</v>
      </c>
      <c r="W18" s="93">
        <f>SUMPRODUCT('Data - Darts'!N9:N12,Weights!$C$52:$C$55)</f>
        <v>0</v>
      </c>
      <c r="X18" s="93">
        <f>SUMPRODUCT('Data - Darts'!O9:O12,Weights!$C$52:$C$55)</f>
        <v>0.94286499999999995</v>
      </c>
      <c r="Y18" s="93">
        <f>SUMPRODUCT('Data - Darts'!P9:P12,Weights!$C$52:$C$55)</f>
        <v>0</v>
      </c>
      <c r="Z18" s="93">
        <f>SUMPRODUCT('Data - Darts'!Q9:Q12,Weights!$C$52:$C$55)</f>
        <v>0.92242000000000002</v>
      </c>
      <c r="AA18" s="93">
        <f>SUMPRODUCT('Data - Darts'!R9:R12,Weights!$C$52:$C$55)</f>
        <v>0.92242000000000002</v>
      </c>
    </row>
    <row r="19" spans="2:27" ht="15.75" thickTop="1" x14ac:dyDescent="0.25">
      <c r="B19" s="33" t="s">
        <v>53</v>
      </c>
      <c r="C19" s="27">
        <v>0.05</v>
      </c>
      <c r="E19" s="36" t="s">
        <v>148</v>
      </c>
      <c r="F19" s="27">
        <v>0.05</v>
      </c>
      <c r="H19" s="36" t="s">
        <v>19</v>
      </c>
      <c r="I19" s="27">
        <v>0.65</v>
      </c>
      <c r="K19" s="89" t="s">
        <v>84</v>
      </c>
      <c r="L19" s="94">
        <f>SUMPRODUCT(L17:L18,Weights!$I$52:$I$53)</f>
        <v>0.93117399999999995</v>
      </c>
      <c r="M19" s="94">
        <f>SUMPRODUCT(M17:M18,Weights!$I$52:$I$53)</f>
        <v>0.94306900000000016</v>
      </c>
      <c r="N19" s="94">
        <f>SUMPRODUCT(N17:N18,Weights!$I$52:$I$53)</f>
        <v>0.93306599999999995</v>
      </c>
      <c r="O19" s="94">
        <f>SUMPRODUCT(O17:O18,Weights!$I$52:$I$53)</f>
        <v>0.94306900000000016</v>
      </c>
      <c r="P19" s="94">
        <f>SUMPRODUCT(P17:P18,Weights!$I$52:$I$53)</f>
        <v>0.93002800000000008</v>
      </c>
      <c r="Q19" s="94">
        <f>SUMPRODUCT(Q17:Q18,Weights!$I$52:$I$53)</f>
        <v>0.94306900000000016</v>
      </c>
      <c r="R19" s="94">
        <f>SUMPRODUCT(R17:R18,Weights!$I$52:$I$53)</f>
        <v>0.94306900000000016</v>
      </c>
      <c r="S19" s="94">
        <f>SUMPRODUCT(S17:S18,Weights!$I$52:$I$53)</f>
        <v>0.94306900000000016</v>
      </c>
      <c r="T19" s="94">
        <f>SUMPRODUCT(T17:T18,Weights!$I$52:$I$53)</f>
        <v>0.93834400000000007</v>
      </c>
      <c r="U19" s="94">
        <f>SUMPRODUCT(U17:U18,Weights!$I$52:$I$53)</f>
        <v>0.95053500000000002</v>
      </c>
      <c r="V19" s="94">
        <f>SUMPRODUCT(V17:V18,Weights!$J$52:$J$53)</f>
        <v>0.93055500000000002</v>
      </c>
      <c r="W19" s="94">
        <f>SUMPRODUCT(W17:W18,Weights!$J$52:$J$53)</f>
        <v>0.93500625000000004</v>
      </c>
      <c r="X19" s="94">
        <f>SUMPRODUCT(X17:X18,Weights!$I$52:$I$53)</f>
        <v>0.93999011111111108</v>
      </c>
      <c r="Y19" s="94">
        <f>SUMPRODUCT(Y17:Y18,Weights!J52:J53)</f>
        <v>0.94711500000000004</v>
      </c>
      <c r="Z19" s="94">
        <f>SUMPRODUCT(Z17:Z18,Weights!$I$52:$I$53)</f>
        <v>0.92540800000000001</v>
      </c>
      <c r="AA19" s="94">
        <f>SUMPRODUCT(AA17:AA18,Weights!$I$52:$I$53)</f>
        <v>0.92592799999999997</v>
      </c>
    </row>
    <row r="20" spans="2:27" ht="15.75" thickBot="1" x14ac:dyDescent="0.3">
      <c r="B20" s="34" t="s">
        <v>34</v>
      </c>
      <c r="C20" s="27">
        <v>0.05</v>
      </c>
      <c r="E20" s="36" t="s">
        <v>45</v>
      </c>
      <c r="F20" s="27">
        <v>0.2</v>
      </c>
      <c r="H20" s="36" t="s">
        <v>47</v>
      </c>
      <c r="I20" s="27">
        <v>0.1</v>
      </c>
      <c r="O20" s="16"/>
      <c r="P20" s="16"/>
    </row>
    <row r="21" spans="2:27" ht="16.5" thickTop="1" thickBot="1" x14ac:dyDescent="0.3">
      <c r="B21" s="129" t="s">
        <v>89</v>
      </c>
      <c r="C21" s="130"/>
      <c r="E21" s="129" t="s">
        <v>89</v>
      </c>
      <c r="F21" s="130"/>
      <c r="H21" s="36" t="s">
        <v>144</v>
      </c>
      <c r="I21" s="27">
        <v>0.1</v>
      </c>
      <c r="K21" s="89" t="s">
        <v>86</v>
      </c>
      <c r="L21" s="15">
        <f>(L7*Weights!$C$62)+(Analysis!L10*Weights!$C$63)+(Analysis!L13*Weights!$C$64)+(Analysis!L16*Weights!$C$65)+(Analysis!L19*Weights!$C$66)</f>
        <v>0.93826452864106968</v>
      </c>
      <c r="M21" s="15">
        <f>(M7*Weights!$C$62)+(Analysis!M10*Weights!$C$63)+(Analysis!M13*Weights!$C$64)+(Analysis!M16*Weights!$C$65)+(Analysis!M19*Weights!$C$66)</f>
        <v>0.93703649840667369</v>
      </c>
      <c r="N21" s="15">
        <f>(N7*Weights!$C$62)+(Analysis!N10*Weights!$C$63)+(Analysis!N13*Weights!$C$64)+(Analysis!N16*Weights!$C$65)+(Analysis!N19*Weights!$C$66)</f>
        <v>0.93106633106090797</v>
      </c>
      <c r="O21" s="15">
        <f>(O7*Weights!$C$62)+(Analysis!O10*Weights!$C$63)+(Analysis!O13*Weights!$C$64)+(Analysis!O16*Weights!$C$65)+(Analysis!O19*Weights!$C$66)</f>
        <v>0.93845881677272946</v>
      </c>
      <c r="P21" s="15">
        <f>(P7*Weights!$C$62)+(Analysis!P10*Weights!$C$63)+(Analysis!P13*Weights!$C$64)+(Analysis!P16*Weights!$C$65)+(Analysis!P19*Weights!$C$66)</f>
        <v>0.92400364130307211</v>
      </c>
      <c r="Q21" s="15">
        <f>(Q7*Weights!$C$62)+(Analysis!Q10*Weights!$C$63)+(Analysis!Q13*Weights!$C$64)+(Analysis!Q16*Weights!$C$65)+(Analysis!Q19*Weights!$C$66)</f>
        <v>0.93785348853097372</v>
      </c>
      <c r="R21" s="15">
        <f>(R7*Weights!$C$62)+(Analysis!R10*Weights!$C$63)+(Analysis!R13*Weights!$C$64)+(Analysis!R16*Weights!$C$65)+(Analysis!R19*Weights!$C$66)</f>
        <v>0.94239567856267281</v>
      </c>
      <c r="S21" s="15">
        <f>(S7*Weights!$C$62)+(Analysis!S10*Weights!$C$63)+(Analysis!S13*Weights!$C$64)+(Analysis!S16*Weights!$C$65)+(Analysis!S19*Weights!$C$66)</f>
        <v>0.93822885594350347</v>
      </c>
      <c r="T21" s="15">
        <f>(T7*Weights!$C$62)+(Analysis!T10*Weights!$C$63)+(Analysis!T13*Weights!$C$64)+(Analysis!T16*Weights!$C$65)+(Analysis!T19*Weights!$C$66)</f>
        <v>0.92537247591403293</v>
      </c>
      <c r="U21" s="15">
        <f>(U7*Weights!$C$62)+(Analysis!U10*Weights!$C$63)+(Analysis!U13*Weights!$C$64)+(Analysis!U16*Weights!$C$65)+(Analysis!U19*Weights!$C$66)</f>
        <v>0.93869869912260229</v>
      </c>
      <c r="V21" s="15">
        <f>(V7*Weights!$C$62)+(Analysis!V10*Weights!$C$63)+(Analysis!V13*Weights!$C$64)+(Analysis!V16*Weights!$C$65)+(Analysis!V19*Weights!$C$66)</f>
        <v>0.92934746397689394</v>
      </c>
      <c r="W21" s="15">
        <f>(W7*Weights!$C$62)+(Analysis!W10*Weights!$C$63)+(Analysis!W13*Weights!$C$64)+(Analysis!W16*Weights!$C$65)+(Analysis!W19*Weights!$C$66)</f>
        <v>0.92020639886364075</v>
      </c>
      <c r="X21" s="15">
        <f>(X7*Weights!$C$62)+(Analysis!X10*Weights!$C$63)+(Analysis!X13*Weights!$C$64)+(Analysis!X16*Weights!$C$65)+(Analysis!X19*Weights!$C$66)</f>
        <v>0.92889913592715889</v>
      </c>
      <c r="Y21" s="15">
        <f>(Y7*Weights!$C$62)+(Analysis!Y10*Weights!$C$63)+(Analysis!Y13*Weights!$C$64)+(Analysis!Y16*Weights!$C$65)+(Analysis!Y19*Weights!$C$66)</f>
        <v>0.93148244366307265</v>
      </c>
      <c r="Z21" s="15">
        <f>(Z7*Weights!$C$62)+(Analysis!Z10*Weights!$C$63)+(Analysis!Z13*Weights!$C$64)+(Analysis!Z16*Weights!$C$65)+(Analysis!Z19*Weights!$C$66)</f>
        <v>0.933129086288225</v>
      </c>
      <c r="AA21" s="15">
        <f>(AA7*Weights!$C$62)+(Analysis!AA10*Weights!$C$63)+(Analysis!AA13*Weights!$C$64)+(Analysis!AA16*Weights!$C$65)+(Analysis!AA19*Weights!$C$66)</f>
        <v>0.93594546242456511</v>
      </c>
    </row>
    <row r="22" spans="2:27" ht="15.75" thickTop="1" x14ac:dyDescent="0.25">
      <c r="B22" s="31" t="s">
        <v>12</v>
      </c>
      <c r="C22" s="27">
        <v>0.5</v>
      </c>
      <c r="E22" s="35" t="s">
        <v>12</v>
      </c>
      <c r="F22" s="27">
        <v>0.25</v>
      </c>
      <c r="H22" s="36" t="s">
        <v>49</v>
      </c>
      <c r="I22" s="27">
        <v>0.15</v>
      </c>
      <c r="K22" s="89" t="s">
        <v>93</v>
      </c>
      <c r="L22" s="16">
        <f>RANK(L21,$L$21:$AA$21,0)</f>
        <v>4</v>
      </c>
      <c r="M22" s="16">
        <f>RANK(M21,$L$21:$AA$21,0)</f>
        <v>7</v>
      </c>
      <c r="N22" s="16">
        <f>RANK(N21,$L$21:$AA$21,0)</f>
        <v>11</v>
      </c>
      <c r="O22" s="16">
        <f>RANK(O21,$L$21:$AA$21,0)</f>
        <v>3</v>
      </c>
      <c r="P22" s="16">
        <f>RANK(P21,$L$21:$AA$21,0)</f>
        <v>15</v>
      </c>
      <c r="Q22" s="16">
        <f>RANK(Q21,$L$21:$AA$21,0)</f>
        <v>6</v>
      </c>
      <c r="R22" s="16">
        <f>RANK(R21,$L$21:$AA$21,0)</f>
        <v>1</v>
      </c>
      <c r="S22" s="16">
        <f>RANK(S21,$L$21:$AA$21,0)</f>
        <v>5</v>
      </c>
      <c r="T22" s="16">
        <f>RANK(T21,$L$21:$AA$21,0)</f>
        <v>14</v>
      </c>
      <c r="U22" s="16">
        <f>RANK(U21,$L$21:$AA$21,0)</f>
        <v>2</v>
      </c>
      <c r="V22" s="16">
        <f>RANK(V21,$L$21:$AA$21,0)</f>
        <v>12</v>
      </c>
      <c r="W22" s="16">
        <f>RANK(W21,$L$21:$AA$21,0)</f>
        <v>16</v>
      </c>
      <c r="X22" s="16">
        <f>RANK(X21,$L$21:$AA$21,0)</f>
        <v>13</v>
      </c>
      <c r="Y22" s="16">
        <f>RANK(Y21,$L$21:$AA$21,0)</f>
        <v>10</v>
      </c>
      <c r="Z22" s="16">
        <f>RANK(Z21,$L$21:$AA$21,0)</f>
        <v>9</v>
      </c>
      <c r="AA22" s="16">
        <f>RANK(AA21,$L$21:$AA$21,0)</f>
        <v>8</v>
      </c>
    </row>
    <row r="23" spans="2:27" ht="15.75" thickBot="1" x14ac:dyDescent="0.3">
      <c r="B23" s="38" t="s">
        <v>18</v>
      </c>
      <c r="C23" s="28">
        <v>0.5</v>
      </c>
      <c r="E23" s="38" t="s">
        <v>18</v>
      </c>
      <c r="F23" s="28">
        <v>0.75</v>
      </c>
      <c r="H23" s="125" t="s">
        <v>89</v>
      </c>
      <c r="I23" s="126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</row>
    <row r="24" spans="2:27" ht="16.5" thickTop="1" thickBot="1" x14ac:dyDescent="0.3">
      <c r="H24" s="35" t="s">
        <v>12</v>
      </c>
      <c r="I24" s="27">
        <v>0.4</v>
      </c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  <c r="AA24" s="118"/>
    </row>
    <row r="25" spans="2:27" ht="16.5" thickTop="1" thickBot="1" x14ac:dyDescent="0.3">
      <c r="B25" s="29" t="s">
        <v>85</v>
      </c>
      <c r="C25" s="30" t="s">
        <v>96</v>
      </c>
      <c r="H25" s="38" t="s">
        <v>18</v>
      </c>
      <c r="I25" s="28">
        <v>0.6</v>
      </c>
      <c r="L25" s="118"/>
      <c r="M25" s="118"/>
      <c r="N25" s="118"/>
      <c r="O25" s="118"/>
      <c r="P25" s="118"/>
      <c r="Q25" s="118"/>
      <c r="R25" s="118"/>
      <c r="S25" s="118"/>
      <c r="T25" s="118"/>
      <c r="U25" s="118"/>
      <c r="V25" s="118"/>
      <c r="W25" s="118"/>
      <c r="X25" s="118"/>
      <c r="Y25" s="118"/>
      <c r="Z25" s="118"/>
      <c r="AA25" s="118"/>
    </row>
    <row r="26" spans="2:27" ht="16.5" thickTop="1" thickBot="1" x14ac:dyDescent="0.3">
      <c r="B26" s="31" t="s">
        <v>20</v>
      </c>
      <c r="C26" s="27">
        <v>0.55000000000000004</v>
      </c>
      <c r="K26" s="115" t="s">
        <v>92</v>
      </c>
      <c r="L26" s="40" t="s">
        <v>87</v>
      </c>
      <c r="M26" s="40" t="s">
        <v>88</v>
      </c>
      <c r="N26" s="40" t="s">
        <v>35</v>
      </c>
      <c r="O26" s="40" t="s">
        <v>41</v>
      </c>
      <c r="P26" s="44" t="s">
        <v>46</v>
      </c>
      <c r="Q26" s="44" t="s">
        <v>86</v>
      </c>
      <c r="S26" s="115" t="s">
        <v>92</v>
      </c>
      <c r="T26" s="115" t="s">
        <v>154</v>
      </c>
      <c r="V26" s="115" t="s">
        <v>92</v>
      </c>
      <c r="W26" s="115" t="s">
        <v>156</v>
      </c>
    </row>
    <row r="27" spans="2:27" ht="15.75" thickTop="1" x14ac:dyDescent="0.25">
      <c r="B27" s="35" t="s">
        <v>60</v>
      </c>
      <c r="C27" s="27">
        <v>0.05</v>
      </c>
      <c r="K27" s="107" t="s">
        <v>1</v>
      </c>
      <c r="L27" s="98" t="str">
        <f>TEXT('Total breakdown'!C53,"0.00%")&amp;" ("&amp;'Total breakdown'!D53&amp;")"</f>
        <v>94.53% (5)</v>
      </c>
      <c r="M27" s="98" t="str">
        <f>TEXT('Total breakdown'!E53,"0.00%")&amp;" ("&amp;'Total breakdown'!F53&amp;")"</f>
        <v>88.47% (1)</v>
      </c>
      <c r="N27" s="98" t="str">
        <f>TEXT('Total breakdown'!G53,"0.00%")&amp;" ("&amp;'Total breakdown'!H53&amp;")"</f>
        <v>93.52% (13)</v>
      </c>
      <c r="O27" s="98" t="str">
        <f>TEXT('Total breakdown'!I53,"0.00%")&amp;" ("&amp;'Total breakdown'!J53&amp;")"</f>
        <v>93.96% (1)</v>
      </c>
      <c r="P27" s="98" t="str">
        <f>TEXT('Total breakdown'!M53,"0.00%")&amp;" ("&amp;'Total breakdown'!N53&amp;")"</f>
        <v>93.83% (4)</v>
      </c>
      <c r="Q27" s="108" t="str">
        <f>TEXT('Total breakdown'!M53,"0.00%")&amp;" ("&amp;'Total breakdown'!N53&amp;")"</f>
        <v>93.83% (4)</v>
      </c>
      <c r="S27" s="107" t="s">
        <v>139</v>
      </c>
      <c r="T27" s="116">
        <v>0.94239567856267281</v>
      </c>
      <c r="V27" s="107" t="s">
        <v>5</v>
      </c>
      <c r="W27" s="116">
        <v>1.5288559435034932E-3</v>
      </c>
    </row>
    <row r="28" spans="2:27" x14ac:dyDescent="0.25">
      <c r="B28" s="87" t="s">
        <v>35</v>
      </c>
      <c r="C28" s="27">
        <v>0.2</v>
      </c>
      <c r="H28" s="22"/>
      <c r="K28" s="109" t="s">
        <v>2</v>
      </c>
      <c r="L28" s="99" t="str">
        <f>TEXT('Total breakdown'!C54,"0.00%")&amp;" ("&amp;'Total breakdown'!D54&amp;")"</f>
        <v>94.37% (9)</v>
      </c>
      <c r="M28" s="99" t="str">
        <f>TEXT('Total breakdown'!E54,"0.00%")&amp;" ("&amp;'Total breakdown'!F54&amp;")"</f>
        <v>83.84% (6)</v>
      </c>
      <c r="N28" s="99" t="str">
        <f>TEXT('Total breakdown'!G54,"0.00%")&amp;" ("&amp;'Total breakdown'!H54&amp;")"</f>
        <v>94.07% (3)</v>
      </c>
      <c r="O28" s="99" t="str">
        <f>TEXT('Total breakdown'!I54,"0.00%")&amp;" ("&amp;'Total breakdown'!J54&amp;")"</f>
        <v>93.62% (2)</v>
      </c>
      <c r="P28" s="99" t="str">
        <f>TEXT('Total breakdown'!K54,"0.00%")&amp;" ("&amp;'Total breakdown'!L54&amp;")"</f>
        <v>94.31% (3)</v>
      </c>
      <c r="Q28" s="110" t="str">
        <f>TEXT('Total breakdown'!M54,"0.00%")&amp;" ("&amp;'Total breakdown'!N54&amp;")"</f>
        <v>93.70% (7)</v>
      </c>
      <c r="S28" s="109" t="s">
        <v>6</v>
      </c>
      <c r="T28" s="117">
        <v>0.93869869912260229</v>
      </c>
      <c r="V28" s="109" t="s">
        <v>7</v>
      </c>
      <c r="W28" s="117">
        <v>1.0474639768939253E-3</v>
      </c>
    </row>
    <row r="29" spans="2:27" x14ac:dyDescent="0.25">
      <c r="B29" s="35" t="s">
        <v>101</v>
      </c>
      <c r="C29" s="27">
        <v>0.1</v>
      </c>
      <c r="K29" s="107" t="s">
        <v>3</v>
      </c>
      <c r="L29" s="98" t="str">
        <f>TEXT('Total breakdown'!C55,"0.00%")&amp;" ("&amp;'Total breakdown'!D55&amp;")"</f>
        <v>93.94% (12)</v>
      </c>
      <c r="M29" s="98" t="str">
        <f>TEXT('Total breakdown'!E55,"0.00%")&amp;" ("&amp;'Total breakdown'!F55&amp;")"</f>
        <v>82.81% (9)</v>
      </c>
      <c r="N29" s="98" t="str">
        <f>TEXT('Total breakdown'!G55,"0.00%")&amp;" ("&amp;'Total breakdown'!H55&amp;")"</f>
        <v>93.52% (12)</v>
      </c>
      <c r="O29" s="98" t="str">
        <f>TEXT('Total breakdown'!I55,"0.00%")&amp;" ("&amp;'Total breakdown'!J55&amp;")"</f>
        <v>92.63% (10)</v>
      </c>
      <c r="P29" s="98" t="str">
        <f>TEXT('Total breakdown'!K55,"0.00%")&amp;" ("&amp;'Total breakdown'!L55&amp;")"</f>
        <v>93.31% (11)</v>
      </c>
      <c r="Q29" s="108" t="str">
        <f>TEXT('Total breakdown'!M55,"0.00%")&amp;" ("&amp;'Total breakdown'!N55&amp;")"</f>
        <v>93.11% (11)</v>
      </c>
      <c r="S29" s="107" t="s">
        <v>4</v>
      </c>
      <c r="T29" s="116">
        <v>0.93845881677272946</v>
      </c>
      <c r="V29" s="107" t="s">
        <v>1</v>
      </c>
      <c r="W29" s="116">
        <v>9.6452864106966185E-4</v>
      </c>
    </row>
    <row r="30" spans="2:27" ht="15.75" thickBot="1" x14ac:dyDescent="0.3">
      <c r="B30" s="38" t="s">
        <v>46</v>
      </c>
      <c r="C30" s="28">
        <v>0.1</v>
      </c>
      <c r="K30" s="109" t="s">
        <v>4</v>
      </c>
      <c r="L30" s="99" t="str">
        <f>TEXT('Total breakdown'!C56,"0.00%")&amp;" ("&amp;'Total breakdown'!D56&amp;")"</f>
        <v>94.63% (4)</v>
      </c>
      <c r="M30" s="99" t="str">
        <f>TEXT('Total breakdown'!E56,"0.00%")&amp;" ("&amp;'Total breakdown'!F56&amp;")"</f>
        <v>83.87% (5)</v>
      </c>
      <c r="N30" s="99" t="str">
        <f>TEXT('Total breakdown'!G56,"0.00%")&amp;" ("&amp;'Total breakdown'!H56&amp;")"</f>
        <v>94.07% (3)</v>
      </c>
      <c r="O30" s="99" t="str">
        <f>TEXT('Total breakdown'!I56,"0.00%")&amp;" ("&amp;'Total breakdown'!J56&amp;")"</f>
        <v>93.62% (2)</v>
      </c>
      <c r="P30" s="99" t="str">
        <f>TEXT('Total breakdown'!K56,"0.00%")&amp;" ("&amp;'Total breakdown'!L56&amp;")"</f>
        <v>94.31% (3)</v>
      </c>
      <c r="Q30" s="110" t="str">
        <f>TEXT('Total breakdown'!M56,"0.00%")&amp;" ("&amp;'Total breakdown'!N56&amp;")"</f>
        <v>93.85% (3)</v>
      </c>
      <c r="S30" s="109" t="s">
        <v>1</v>
      </c>
      <c r="T30" s="117">
        <v>0.93826452864106968</v>
      </c>
      <c r="V30" s="109" t="s">
        <v>4</v>
      </c>
      <c r="W30" s="117">
        <v>-1.0411832272705368E-3</v>
      </c>
    </row>
    <row r="31" spans="2:27" ht="15.75" thickTop="1" x14ac:dyDescent="0.25">
      <c r="K31" s="107" t="s">
        <v>104</v>
      </c>
      <c r="L31" s="98" t="str">
        <f>TEXT('Total breakdown'!C57,"0.00%")&amp;" ("&amp;'Total breakdown'!D57&amp;")"</f>
        <v>93.40% (14)</v>
      </c>
      <c r="M31" s="98" t="str">
        <f>TEXT('Total breakdown'!E57,"0.00%")&amp;" ("&amp;'Total breakdown'!F57&amp;")"</f>
        <v>82.81% (10)</v>
      </c>
      <c r="N31" s="98" t="str">
        <f>TEXT('Total breakdown'!G57,"0.00%")&amp;" ("&amp;'Total breakdown'!H57&amp;")"</f>
        <v>92.28% (16)</v>
      </c>
      <c r="O31" s="98" t="str">
        <f>TEXT('Total breakdown'!I57,"0.00%")&amp;" ("&amp;'Total breakdown'!J57&amp;")"</f>
        <v>91.32% (14)</v>
      </c>
      <c r="P31" s="98" t="str">
        <f>TEXT('Total breakdown'!K57,"0.00%")&amp;" ("&amp;'Total breakdown'!L57&amp;")"</f>
        <v>93.00% (14)</v>
      </c>
      <c r="Q31" s="108" t="str">
        <f>TEXT('Total breakdown'!M57,"0.00%")&amp;" ("&amp;'Total breakdown'!N57&amp;")"</f>
        <v>92.40% (15)</v>
      </c>
      <c r="S31" s="107" t="s">
        <v>5</v>
      </c>
      <c r="T31" s="116">
        <v>0.93822885594350347</v>
      </c>
      <c r="V31" s="107" t="s">
        <v>2</v>
      </c>
      <c r="W31" s="116">
        <v>-1.4635015933263107E-3</v>
      </c>
    </row>
    <row r="32" spans="2:27" ht="15.75" thickBot="1" x14ac:dyDescent="0.3">
      <c r="K32" s="109" t="s">
        <v>105</v>
      </c>
      <c r="L32" s="99" t="str">
        <f>TEXT('Total breakdown'!C58,"0.00%")&amp;" ("&amp;'Total breakdown'!D58&amp;")"</f>
        <v>94.50% (7)</v>
      </c>
      <c r="M32" s="99" t="str">
        <f>TEXT('Total breakdown'!E58,"0.00%")&amp;" ("&amp;'Total breakdown'!F58&amp;")"</f>
        <v>84.08% (4)</v>
      </c>
      <c r="N32" s="99" t="str">
        <f>TEXT('Total breakdown'!G58,"0.00%")&amp;" ("&amp;'Total breakdown'!H58&amp;")"</f>
        <v>94.07% (3)</v>
      </c>
      <c r="O32" s="99" t="str">
        <f>TEXT('Total breakdown'!I58,"0.00%")&amp;" ("&amp;'Total breakdown'!J58&amp;")"</f>
        <v>93.62% (2)</v>
      </c>
      <c r="P32" s="99" t="str">
        <f>TEXT('Total breakdown'!K58,"0.00%")&amp;" ("&amp;'Total breakdown'!L58&amp;")"</f>
        <v>94.31% (3)</v>
      </c>
      <c r="Q32" s="110" t="str">
        <f>TEXT('Total breakdown'!M58,"0.00%")&amp;" ("&amp;'Total breakdown'!N58&amp;")"</f>
        <v>93.79% (6)</v>
      </c>
      <c r="S32" s="109" t="s">
        <v>105</v>
      </c>
      <c r="T32" s="117">
        <v>0.93785348853097372</v>
      </c>
      <c r="V32" s="109" t="s">
        <v>3</v>
      </c>
      <c r="W32" s="117">
        <v>-2.7336689390919933E-3</v>
      </c>
    </row>
    <row r="33" spans="2:23" ht="27" thickBot="1" x14ac:dyDescent="0.45">
      <c r="B33" s="121" t="s">
        <v>150</v>
      </c>
      <c r="C33" s="122"/>
      <c r="D33" s="122"/>
      <c r="E33" s="122"/>
      <c r="F33" s="122"/>
      <c r="G33" s="122"/>
      <c r="H33" s="122"/>
      <c r="I33" s="123"/>
      <c r="K33" s="111" t="s">
        <v>139</v>
      </c>
      <c r="L33" s="98" t="str">
        <f>TEXT('Total breakdown'!C59,"0.00%")&amp;" ("&amp;'Total breakdown'!D59&amp;")"</f>
        <v>95.26% (1)</v>
      </c>
      <c r="M33" s="98" t="str">
        <f>TEXT('Total breakdown'!E59,"0.00%")&amp;" ("&amp;'Total breakdown'!F59&amp;")"</f>
        <v>84.78% (2)</v>
      </c>
      <c r="N33" s="98" t="str">
        <f>TEXT('Total breakdown'!G59,"0.00%")&amp;" ("&amp;'Total breakdown'!H59&amp;")"</f>
        <v>94.07% (3)</v>
      </c>
      <c r="O33" s="98" t="str">
        <f>TEXT('Total breakdown'!I59,"0.00%")&amp;" ("&amp;'Total breakdown'!J59&amp;")"</f>
        <v>93.62% (2)</v>
      </c>
      <c r="P33" s="98" t="str">
        <f>TEXT('Total breakdown'!K59,"0.00%")&amp;" ("&amp;'Total breakdown'!L59&amp;")"</f>
        <v>94.31% (3)</v>
      </c>
      <c r="Q33" s="108" t="str">
        <f>TEXT('Total breakdown'!M59,"0.00%")&amp;" ("&amp;'Total breakdown'!N59&amp;")"</f>
        <v>94.24% (1)</v>
      </c>
      <c r="S33" s="107" t="s">
        <v>2</v>
      </c>
      <c r="T33" s="116">
        <v>0.93703649840667369</v>
      </c>
      <c r="V33" s="107" t="s">
        <v>8</v>
      </c>
      <c r="W33" s="116">
        <v>-3.2275240859670484E-3</v>
      </c>
    </row>
    <row r="34" spans="2:23" ht="15.75" thickBot="1" x14ac:dyDescent="0.3">
      <c r="K34" s="109" t="s">
        <v>5</v>
      </c>
      <c r="L34" s="99" t="str">
        <f>TEXT('Total breakdown'!C60,"0.00%")&amp;" ("&amp;'Total breakdown'!D60&amp;")"</f>
        <v>94.52% (6)</v>
      </c>
      <c r="M34" s="99" t="str">
        <f>TEXT('Total breakdown'!E60,"0.00%")&amp;" ("&amp;'Total breakdown'!F60&amp;")"</f>
        <v>84.62% (3)</v>
      </c>
      <c r="N34" s="99" t="str">
        <f>TEXT('Total breakdown'!G60,"0.00%")&amp;" ("&amp;'Total breakdown'!H60&amp;")"</f>
        <v>94.07% (3)</v>
      </c>
      <c r="O34" s="99" t="str">
        <f>TEXT('Total breakdown'!I60,"0.00%")&amp;" ("&amp;'Total breakdown'!J60&amp;")"</f>
        <v>93.62% (2)</v>
      </c>
      <c r="P34" s="99" t="str">
        <f>TEXT('Total breakdown'!K60,"0.00%")&amp;" ("&amp;'Total breakdown'!L60&amp;")"</f>
        <v>94.31% (3)</v>
      </c>
      <c r="Q34" s="110" t="str">
        <f>TEXT('Total breakdown'!M60,"0.00%")&amp;" ("&amp;'Total breakdown'!N60&amp;")"</f>
        <v>93.82% (5)</v>
      </c>
      <c r="S34" s="109" t="s">
        <v>107</v>
      </c>
      <c r="T34" s="117">
        <v>0.93594546242456511</v>
      </c>
      <c r="V34" s="109" t="s">
        <v>6</v>
      </c>
      <c r="W34" s="117">
        <v>-3.8013008773977175E-3</v>
      </c>
    </row>
    <row r="35" spans="2:23" ht="20.25" thickTop="1" thickBot="1" x14ac:dyDescent="0.35">
      <c r="B35" s="102" t="s">
        <v>153</v>
      </c>
      <c r="C35" s="103">
        <f>(96*16)+(64*4)+(80*2)+(64*2)+(64+16)</f>
        <v>2160</v>
      </c>
      <c r="K35" s="107" t="s">
        <v>8</v>
      </c>
      <c r="L35" s="98" t="str">
        <f>TEXT('Total breakdown'!C61,"0.00%")&amp;" ("&amp;'Total breakdown'!D61&amp;")"</f>
        <v>92.87% (15)</v>
      </c>
      <c r="M35" s="98" t="str">
        <f>TEXT('Total breakdown'!E61,"0.00%")&amp;" ("&amp;'Total breakdown'!F61&amp;")"</f>
        <v>82.38% (13)</v>
      </c>
      <c r="N35" s="98" t="str">
        <f>TEXT('Total breakdown'!G61,"0.00%")&amp;" ("&amp;'Total breakdown'!H61&amp;")"</f>
        <v>93.47% (14)</v>
      </c>
      <c r="O35" s="98" t="str">
        <f>TEXT('Total breakdown'!I61,"0.00%")&amp;" ("&amp;'Total breakdown'!J61&amp;")"</f>
        <v>92.63% (10)</v>
      </c>
      <c r="P35" s="98" t="str">
        <f>TEXT('Total breakdown'!K61,"0.00%")&amp;" ("&amp;'Total breakdown'!L61&amp;")"</f>
        <v>93.83% (9)</v>
      </c>
      <c r="Q35" s="108" t="str">
        <f>TEXT('Total breakdown'!M61,"0.00%")&amp;" ("&amp;'Total breakdown'!N61&amp;")"</f>
        <v>92.54% (14)</v>
      </c>
      <c r="S35" s="107" t="s">
        <v>106</v>
      </c>
      <c r="T35" s="116">
        <v>0.933129086288225</v>
      </c>
      <c r="V35" s="107" t="s">
        <v>9</v>
      </c>
      <c r="W35" s="116">
        <v>-7.0936011363592621E-3</v>
      </c>
    </row>
    <row r="36" spans="2:23" ht="16.5" thickTop="1" thickBot="1" x14ac:dyDescent="0.3">
      <c r="K36" s="109" t="s">
        <v>6</v>
      </c>
      <c r="L36" s="99" t="str">
        <f>TEXT('Total breakdown'!C62,"0.00%")&amp;" ("&amp;'Total breakdown'!D62&amp;")"</f>
        <v>94.89% (2)</v>
      </c>
      <c r="M36" s="99" t="str">
        <f>TEXT('Total breakdown'!E62,"0.00%")&amp;" ("&amp;'Total breakdown'!F62&amp;")"</f>
        <v>83.60% (7)</v>
      </c>
      <c r="N36" s="99" t="str">
        <f>TEXT('Total breakdown'!G62,"0.00%")&amp;" ("&amp;'Total breakdown'!H62&amp;")"</f>
        <v>93.97% (9)</v>
      </c>
      <c r="O36" s="99" t="str">
        <f>TEXT('Total breakdown'!I62,"0.00%")&amp;" ("&amp;'Total breakdown'!J62&amp;")"</f>
        <v>92.00% (13)</v>
      </c>
      <c r="P36" s="99" t="str">
        <f>TEXT('Total breakdown'!K62,"0.00%")&amp;" ("&amp;'Total breakdown'!L62&amp;")"</f>
        <v>95.05% (1)</v>
      </c>
      <c r="Q36" s="110" t="str">
        <f>TEXT('Total breakdown'!M62,"0.00%")&amp;" ("&amp;'Total breakdown'!N62&amp;")"</f>
        <v>93.87% (2)</v>
      </c>
      <c r="S36" s="109" t="s">
        <v>11</v>
      </c>
      <c r="T36" s="117">
        <v>0.93148244366307265</v>
      </c>
      <c r="V36" s="109" t="s">
        <v>10</v>
      </c>
      <c r="W36" s="117">
        <v>-7.1008640728411621E-3</v>
      </c>
    </row>
    <row r="37" spans="2:23" ht="15.75" thickTop="1" x14ac:dyDescent="0.25">
      <c r="B37" s="97" t="s">
        <v>149</v>
      </c>
      <c r="C37" s="54" t="s">
        <v>151</v>
      </c>
      <c r="D37" s="54" t="s">
        <v>0</v>
      </c>
      <c r="E37" s="54" t="s">
        <v>35</v>
      </c>
      <c r="F37" s="54" t="s">
        <v>80</v>
      </c>
      <c r="G37" s="54" t="s">
        <v>152</v>
      </c>
      <c r="H37" s="54" t="s">
        <v>86</v>
      </c>
      <c r="K37" s="107" t="s">
        <v>7</v>
      </c>
      <c r="L37" s="98" t="str">
        <f>TEXT('Total breakdown'!C63,"0.00%")&amp;" ("&amp;'Total breakdown'!D63&amp;")"</f>
        <v>93.58% (13)</v>
      </c>
      <c r="M37" s="98" t="str">
        <f>TEXT('Total breakdown'!E63,"0.00%")&amp;" ("&amp;'Total breakdown'!F63&amp;")"</f>
        <v>81.58% (14)</v>
      </c>
      <c r="N37" s="98" t="str">
        <f>TEXT('Total breakdown'!G63,"0.00%")&amp;" ("&amp;'Total breakdown'!H63&amp;")"</f>
        <v>93.80% (10)</v>
      </c>
      <c r="O37" s="98" t="str">
        <f>TEXT('Total breakdown'!I63,"0.00%")&amp;" ("&amp;'Total breakdown'!J63&amp;")"</f>
        <v>93.19% (8)</v>
      </c>
      <c r="P37" s="98" t="str">
        <f>TEXT('Total breakdown'!K63,"0.00%")&amp;" ("&amp;'Total breakdown'!L63&amp;")"</f>
        <v>93.06% (13)</v>
      </c>
      <c r="Q37" s="108" t="str">
        <f>TEXT('Total breakdown'!M63,"0.00%")&amp;" ("&amp;'Total breakdown'!N63&amp;")"</f>
        <v>92.93% (12)</v>
      </c>
      <c r="S37" s="107" t="s">
        <v>3</v>
      </c>
      <c r="T37" s="116">
        <v>0.93106633106090797</v>
      </c>
      <c r="V37" s="107" t="s">
        <v>11</v>
      </c>
      <c r="W37" s="116">
        <v>-9.8175563369273799E-3</v>
      </c>
    </row>
    <row r="38" spans="2:23" x14ac:dyDescent="0.25">
      <c r="B38" s="98" t="s">
        <v>1</v>
      </c>
      <c r="C38" s="104">
        <v>0</v>
      </c>
      <c r="D38" s="104">
        <v>1</v>
      </c>
      <c r="E38" s="104">
        <v>0</v>
      </c>
      <c r="F38" s="104">
        <v>1</v>
      </c>
      <c r="G38" s="104">
        <v>0</v>
      </c>
      <c r="H38" s="104">
        <f>SUM(C38:G38)</f>
        <v>2</v>
      </c>
      <c r="K38" s="109" t="s">
        <v>9</v>
      </c>
      <c r="L38" s="99" t="str">
        <f>TEXT('Total breakdown'!C64,"0.00%")&amp;" ("&amp;'Total breakdown'!D64&amp;")"</f>
        <v>92.50% (16)</v>
      </c>
      <c r="M38" s="99" t="str">
        <f>TEXT('Total breakdown'!E64,"0.00%")&amp;" ("&amp;'Total breakdown'!F64&amp;")"</f>
        <v>80.70% (15)</v>
      </c>
      <c r="N38" s="99" t="str">
        <f>TEXT('Total breakdown'!G64,"0.00%")&amp;" ("&amp;'Total breakdown'!H64&amp;")"</f>
        <v>94.29% (1)</v>
      </c>
      <c r="O38" s="99" t="str">
        <f>TEXT('Total breakdown'!I64,"0.00%")&amp;" ("&amp;'Total breakdown'!J64&amp;")"</f>
        <v>89.02% (16)</v>
      </c>
      <c r="P38" s="99" t="str">
        <f>TEXT('Total breakdown'!K64,"0.00%")&amp;" ("&amp;'Total breakdown'!L64&amp;")"</f>
        <v>93.50% (10)</v>
      </c>
      <c r="Q38" s="110" t="str">
        <f>TEXT('Total breakdown'!M64,"0.00%")&amp;" ("&amp;'Total breakdown'!N64&amp;")"</f>
        <v>92.02% (16)</v>
      </c>
      <c r="S38" s="109" t="s">
        <v>7</v>
      </c>
      <c r="T38" s="117">
        <v>0.92934746397689394</v>
      </c>
      <c r="V38" s="109" t="s">
        <v>139</v>
      </c>
      <c r="W38" s="117" t="s">
        <v>157</v>
      </c>
    </row>
    <row r="39" spans="2:23" x14ac:dyDescent="0.25">
      <c r="B39" s="99" t="s">
        <v>2</v>
      </c>
      <c r="C39" s="105">
        <v>0</v>
      </c>
      <c r="D39" s="105">
        <v>0</v>
      </c>
      <c r="E39" s="105">
        <v>0</v>
      </c>
      <c r="F39" s="105">
        <v>0</v>
      </c>
      <c r="G39" s="105">
        <v>0</v>
      </c>
      <c r="H39" s="105">
        <f>SUM(C39:G39)</f>
        <v>0</v>
      </c>
      <c r="K39" s="107" t="s">
        <v>10</v>
      </c>
      <c r="L39" s="98" t="str">
        <f>TEXT('Total breakdown'!C65,"0.00%")&amp;" ("&amp;'Total breakdown'!D65&amp;")"</f>
        <v>94.20% (11)</v>
      </c>
      <c r="M39" s="98" t="str">
        <f>TEXT('Total breakdown'!E65,"0.00%")&amp;" ("&amp;'Total breakdown'!F65&amp;")"</f>
        <v>83.25% (8)</v>
      </c>
      <c r="N39" s="98" t="str">
        <f>TEXT('Total breakdown'!G65,"0.00%")&amp;" ("&amp;'Total breakdown'!H65&amp;")"</f>
        <v>93.02% (15)</v>
      </c>
      <c r="O39" s="98" t="str">
        <f>TEXT('Total breakdown'!I65,"0.00%")&amp;" ("&amp;'Total breakdown'!J65&amp;")"</f>
        <v>89.16% (15)</v>
      </c>
      <c r="P39" s="98" t="str">
        <f>TEXT('Total breakdown'!K65,"0.00%")&amp;" ("&amp;'Total breakdown'!L65&amp;")"</f>
        <v>94.00% (8)</v>
      </c>
      <c r="Q39" s="108" t="str">
        <f>TEXT('Total breakdown'!M65,"0.00%")&amp;" ("&amp;'Total breakdown'!N65&amp;")"</f>
        <v>92.89% (13)</v>
      </c>
      <c r="S39" s="107" t="s">
        <v>10</v>
      </c>
      <c r="T39" s="116">
        <v>0.92889913592715889</v>
      </c>
      <c r="V39" s="107" t="s">
        <v>105</v>
      </c>
      <c r="W39" s="116" t="s">
        <v>157</v>
      </c>
    </row>
    <row r="40" spans="2:23" x14ac:dyDescent="0.25">
      <c r="B40" s="98" t="s">
        <v>3</v>
      </c>
      <c r="C40" s="104">
        <v>0</v>
      </c>
      <c r="D40" s="104">
        <v>0</v>
      </c>
      <c r="E40" s="104">
        <v>0</v>
      </c>
      <c r="F40" s="104">
        <v>0</v>
      </c>
      <c r="G40" s="104">
        <v>0</v>
      </c>
      <c r="H40" s="104">
        <f>SUM(C40:G40)</f>
        <v>0</v>
      </c>
      <c r="K40" s="109" t="s">
        <v>11</v>
      </c>
      <c r="L40" s="99" t="str">
        <f>TEXT('Total breakdown'!C66,"0.00%")&amp;" ("&amp;'Total breakdown'!D66&amp;")"</f>
        <v>94.47% (8)</v>
      </c>
      <c r="M40" s="99" t="str">
        <f>TEXT('Total breakdown'!E66,"0.00%")&amp;" ("&amp;'Total breakdown'!F66&amp;")"</f>
        <v>74.77% (16)</v>
      </c>
      <c r="N40" s="99" t="str">
        <f>TEXT('Total breakdown'!G66,"0.00%")&amp;" ("&amp;'Total breakdown'!H66&amp;")"</f>
        <v>93.69% (11)</v>
      </c>
      <c r="O40" s="99" t="str">
        <f>TEXT('Total breakdown'!I66,"0.00%")&amp;" ("&amp;'Total breakdown'!J66&amp;")"</f>
        <v>92.40% (12)</v>
      </c>
      <c r="P40" s="99" t="str">
        <f>TEXT('Total breakdown'!K66,"0.00%")&amp;" ("&amp;'Total breakdown'!L66&amp;")"</f>
        <v>94.71% (2)</v>
      </c>
      <c r="Q40" s="110" t="str">
        <f>TEXT('Total breakdown'!M66,"0.00%")&amp;" ("&amp;'Total breakdown'!N66&amp;")"</f>
        <v>93.15% (10)</v>
      </c>
      <c r="S40" s="109" t="s">
        <v>8</v>
      </c>
      <c r="T40" s="117">
        <v>0.92537247591403293</v>
      </c>
      <c r="V40" s="109" t="s">
        <v>107</v>
      </c>
      <c r="W40" s="117" t="s">
        <v>157</v>
      </c>
    </row>
    <row r="41" spans="2:23" x14ac:dyDescent="0.25">
      <c r="B41" s="99" t="s">
        <v>4</v>
      </c>
      <c r="C41" s="105">
        <v>0</v>
      </c>
      <c r="D41" s="105">
        <v>0</v>
      </c>
      <c r="E41" s="105">
        <v>0</v>
      </c>
      <c r="F41" s="105">
        <v>0</v>
      </c>
      <c r="G41" s="105">
        <v>0</v>
      </c>
      <c r="H41" s="105">
        <f>SUM(C41:G41)</f>
        <v>0</v>
      </c>
      <c r="K41" s="107" t="s">
        <v>106</v>
      </c>
      <c r="L41" s="98" t="str">
        <f>TEXT('Total breakdown'!C67,"0.00%")&amp;" ("&amp;'Total breakdown'!D67&amp;")"</f>
        <v>94.20% (10)</v>
      </c>
      <c r="M41" s="98" t="str">
        <f>TEXT('Total breakdown'!E67,"0.00%")&amp;" ("&amp;'Total breakdown'!F67&amp;")"</f>
        <v>82.62% (11)</v>
      </c>
      <c r="N41" s="98" t="str">
        <f>TEXT('Total breakdown'!G67,"0.00%")&amp;" ("&amp;'Total breakdown'!H67&amp;")"</f>
        <v>94.03% (8)</v>
      </c>
      <c r="O41" s="98" t="str">
        <f>TEXT('Total breakdown'!I67,"0.00%")&amp;" ("&amp;'Total breakdown'!J67&amp;")"</f>
        <v>93.12% (9)</v>
      </c>
      <c r="P41" s="98" t="str">
        <f>TEXT('Total breakdown'!K67,"0.00%")&amp;" ("&amp;'Total breakdown'!L67&amp;")"</f>
        <v>92.54% (16)</v>
      </c>
      <c r="Q41" s="108" t="str">
        <f>TEXT('Total breakdown'!M67,"0.00%")&amp;" ("&amp;'Total breakdown'!N67&amp;")"</f>
        <v>93.31% (9)</v>
      </c>
      <c r="S41" s="107" t="s">
        <v>104</v>
      </c>
      <c r="T41" s="116">
        <v>0.92400364130307211</v>
      </c>
      <c r="V41" s="107" t="s">
        <v>106</v>
      </c>
      <c r="W41" s="116" t="s">
        <v>157</v>
      </c>
    </row>
    <row r="42" spans="2:23" ht="15.75" thickBot="1" x14ac:dyDescent="0.3">
      <c r="B42" s="98" t="s">
        <v>104</v>
      </c>
      <c r="C42" s="104">
        <v>0</v>
      </c>
      <c r="D42" s="104">
        <v>0</v>
      </c>
      <c r="E42" s="104">
        <v>0</v>
      </c>
      <c r="F42" s="104">
        <v>0</v>
      </c>
      <c r="G42" s="104">
        <v>0</v>
      </c>
      <c r="H42" s="104">
        <f>SUM(C42:G42)</f>
        <v>0</v>
      </c>
      <c r="K42" s="112" t="s">
        <v>107</v>
      </c>
      <c r="L42" s="113" t="str">
        <f>TEXT('Total breakdown'!C68,"0.00%")&amp;" ("&amp;'Total breakdown'!D68&amp;")"</f>
        <v>94.67% (3)</v>
      </c>
      <c r="M42" s="113" t="str">
        <f>TEXT('Total breakdown'!E68,"0.00%")&amp;" ("&amp;'Total breakdown'!F68&amp;")"</f>
        <v>82.57% (12)</v>
      </c>
      <c r="N42" s="113" t="str">
        <f>TEXT('Total breakdown'!G68,"0.00%")&amp;" ("&amp;'Total breakdown'!H68&amp;")"</f>
        <v>94.07% (2)</v>
      </c>
      <c r="O42" s="113" t="str">
        <f>TEXT('Total breakdown'!I68,"0.00%")&amp;" ("&amp;'Total breakdown'!J68&amp;")"</f>
        <v>93.22% (7)</v>
      </c>
      <c r="P42" s="113" t="str">
        <f>TEXT('Total breakdown'!K68,"0.00%")&amp;" ("&amp;'Total breakdown'!L68&amp;")"</f>
        <v>92.59% (15)</v>
      </c>
      <c r="Q42" s="114" t="str">
        <f>TEXT('Total breakdown'!M68,"0.00%")&amp;" ("&amp;'Total breakdown'!N68&amp;")"</f>
        <v>93.59% (8)</v>
      </c>
      <c r="S42" s="109" t="s">
        <v>9</v>
      </c>
      <c r="T42" s="117">
        <v>0.92020639886364075</v>
      </c>
      <c r="V42" s="109" t="s">
        <v>104</v>
      </c>
      <c r="W42" s="117" t="s">
        <v>157</v>
      </c>
    </row>
    <row r="43" spans="2:23" ht="15.75" thickTop="1" x14ac:dyDescent="0.25">
      <c r="B43" s="99" t="s">
        <v>105</v>
      </c>
      <c r="C43" s="105">
        <v>0</v>
      </c>
      <c r="D43" s="105">
        <v>0</v>
      </c>
      <c r="E43" s="105">
        <v>0</v>
      </c>
      <c r="F43" s="105">
        <v>0</v>
      </c>
      <c r="G43" s="105">
        <v>0</v>
      </c>
      <c r="H43" s="105">
        <f>SUM(C43:G43)</f>
        <v>0</v>
      </c>
    </row>
    <row r="44" spans="2:23" x14ac:dyDescent="0.25">
      <c r="B44" s="100">
        <v>711</v>
      </c>
      <c r="C44" s="104">
        <v>0</v>
      </c>
      <c r="D44" s="104">
        <v>0</v>
      </c>
      <c r="E44" s="104">
        <v>0</v>
      </c>
      <c r="F44" s="104">
        <v>0</v>
      </c>
      <c r="G44" s="104">
        <v>0</v>
      </c>
      <c r="H44" s="104">
        <f>SUM(C44:G44)</f>
        <v>0</v>
      </c>
    </row>
    <row r="45" spans="2:23" x14ac:dyDescent="0.25">
      <c r="B45" s="99" t="s">
        <v>5</v>
      </c>
      <c r="C45" s="105">
        <v>0</v>
      </c>
      <c r="D45" s="105">
        <v>0</v>
      </c>
      <c r="E45" s="105">
        <v>0</v>
      </c>
      <c r="F45" s="105">
        <v>0</v>
      </c>
      <c r="G45" s="105">
        <v>0</v>
      </c>
      <c r="H45" s="105">
        <f>SUM(C45:G45)</f>
        <v>0</v>
      </c>
    </row>
    <row r="46" spans="2:23" x14ac:dyDescent="0.25">
      <c r="B46" s="98" t="s">
        <v>8</v>
      </c>
      <c r="C46" s="104">
        <v>0</v>
      </c>
      <c r="D46" s="104">
        <v>0</v>
      </c>
      <c r="E46" s="104">
        <v>0</v>
      </c>
      <c r="F46" s="104">
        <v>0</v>
      </c>
      <c r="G46" s="104">
        <v>0</v>
      </c>
      <c r="H46" s="104">
        <f>SUM(C46:G46)</f>
        <v>0</v>
      </c>
    </row>
    <row r="47" spans="2:23" x14ac:dyDescent="0.25">
      <c r="B47" s="99" t="s">
        <v>6</v>
      </c>
      <c r="C47" s="105">
        <v>0</v>
      </c>
      <c r="D47" s="105">
        <v>0</v>
      </c>
      <c r="E47" s="105">
        <v>1</v>
      </c>
      <c r="F47" s="105">
        <v>1</v>
      </c>
      <c r="G47" s="105">
        <v>3</v>
      </c>
      <c r="H47" s="105">
        <f>SUM(C47:G47)</f>
        <v>5</v>
      </c>
    </row>
    <row r="48" spans="2:23" x14ac:dyDescent="0.25">
      <c r="B48" s="98" t="s">
        <v>7</v>
      </c>
      <c r="C48" s="104">
        <v>0</v>
      </c>
      <c r="D48" s="104">
        <v>1</v>
      </c>
      <c r="E48" s="104">
        <v>1</v>
      </c>
      <c r="F48" s="104">
        <v>0</v>
      </c>
      <c r="G48" s="104">
        <v>4</v>
      </c>
      <c r="H48" s="104">
        <f>SUM(C48:G48)</f>
        <v>6</v>
      </c>
    </row>
    <row r="49" spans="2:16" x14ac:dyDescent="0.25">
      <c r="B49" s="99" t="s">
        <v>9</v>
      </c>
      <c r="C49" s="105">
        <v>0</v>
      </c>
      <c r="D49" s="105">
        <v>1</v>
      </c>
      <c r="E49" s="105">
        <v>4</v>
      </c>
      <c r="F49" s="105">
        <v>0</v>
      </c>
      <c r="G49" s="105">
        <v>6</v>
      </c>
      <c r="H49" s="105">
        <f>SUM(C49:G49)</f>
        <v>11</v>
      </c>
    </row>
    <row r="50" spans="2:16" x14ac:dyDescent="0.25">
      <c r="B50" s="98" t="s">
        <v>10</v>
      </c>
      <c r="C50" s="104">
        <v>0</v>
      </c>
      <c r="D50" s="104">
        <v>0</v>
      </c>
      <c r="E50" s="104">
        <v>0</v>
      </c>
      <c r="F50" s="104">
        <v>2</v>
      </c>
      <c r="G50" s="104">
        <v>1</v>
      </c>
      <c r="H50" s="104">
        <f>SUM(C50:G50)</f>
        <v>3</v>
      </c>
    </row>
    <row r="51" spans="2:16" x14ac:dyDescent="0.25">
      <c r="B51" s="99" t="s">
        <v>11</v>
      </c>
      <c r="C51" s="105">
        <v>0</v>
      </c>
      <c r="D51" s="105">
        <v>2</v>
      </c>
      <c r="E51" s="105">
        <v>0</v>
      </c>
      <c r="F51" s="105">
        <v>1</v>
      </c>
      <c r="G51" s="105">
        <v>4</v>
      </c>
      <c r="H51" s="105">
        <f>SUM(C51:G51)</f>
        <v>7</v>
      </c>
    </row>
    <row r="52" spans="2:16" x14ac:dyDescent="0.25">
      <c r="B52" s="98" t="s">
        <v>106</v>
      </c>
      <c r="C52" s="104">
        <v>0</v>
      </c>
      <c r="D52" s="104">
        <v>0</v>
      </c>
      <c r="E52" s="104">
        <v>0</v>
      </c>
      <c r="F52" s="104">
        <v>0</v>
      </c>
      <c r="G52" s="104">
        <v>0</v>
      </c>
      <c r="H52" s="104">
        <f>SUM(C52:G52)</f>
        <v>0</v>
      </c>
    </row>
    <row r="53" spans="2:16" ht="15.75" thickBot="1" x14ac:dyDescent="0.3">
      <c r="B53" s="101" t="s">
        <v>107</v>
      </c>
      <c r="C53" s="106">
        <v>0</v>
      </c>
      <c r="D53" s="106">
        <v>0</v>
      </c>
      <c r="E53" s="106">
        <v>0</v>
      </c>
      <c r="F53" s="106">
        <v>0</v>
      </c>
      <c r="G53" s="106">
        <v>0</v>
      </c>
      <c r="H53" s="106">
        <f>SUM(C53:G53)</f>
        <v>0</v>
      </c>
    </row>
    <row r="54" spans="2:16" ht="15.75" thickTop="1" x14ac:dyDescent="0.25"/>
    <row r="55" spans="2:16" ht="15.75" thickBot="1" x14ac:dyDescent="0.3"/>
    <row r="56" spans="2:16" ht="15.75" thickTop="1" x14ac:dyDescent="0.25">
      <c r="B56" s="97" t="s">
        <v>92</v>
      </c>
      <c r="C56" s="54" t="s">
        <v>102</v>
      </c>
    </row>
    <row r="57" spans="2:16" x14ac:dyDescent="0.25">
      <c r="B57" s="98" t="s">
        <v>1</v>
      </c>
      <c r="C57" s="55">
        <f>1-(H38/$C$35)</f>
        <v>0.99907407407407411</v>
      </c>
    </row>
    <row r="58" spans="2:16" x14ac:dyDescent="0.25">
      <c r="B58" s="99" t="s">
        <v>2</v>
      </c>
      <c r="C58" s="56">
        <f>1-(H39/$C$35)</f>
        <v>1</v>
      </c>
      <c r="O58" s="16"/>
      <c r="P58" s="16"/>
    </row>
    <row r="59" spans="2:16" x14ac:dyDescent="0.25">
      <c r="B59" s="98" t="s">
        <v>3</v>
      </c>
      <c r="C59" s="55">
        <f>1-(H40/$C$35)</f>
        <v>1</v>
      </c>
      <c r="O59" s="16"/>
      <c r="P59" s="16"/>
    </row>
    <row r="60" spans="2:16" x14ac:dyDescent="0.25">
      <c r="B60" s="99" t="s">
        <v>4</v>
      </c>
      <c r="C60" s="56">
        <f>1-(H41/$C$35)</f>
        <v>1</v>
      </c>
      <c r="O60" s="16"/>
      <c r="P60" s="16"/>
    </row>
    <row r="61" spans="2:16" x14ac:dyDescent="0.25">
      <c r="B61" s="98" t="s">
        <v>104</v>
      </c>
      <c r="C61" s="55">
        <f>1-(H42/$C$35)</f>
        <v>1</v>
      </c>
    </row>
    <row r="62" spans="2:16" x14ac:dyDescent="0.25">
      <c r="B62" s="99" t="s">
        <v>105</v>
      </c>
      <c r="C62" s="56">
        <f>1-(H43/$C$35)</f>
        <v>1</v>
      </c>
    </row>
    <row r="63" spans="2:16" x14ac:dyDescent="0.25">
      <c r="B63" s="100" t="s">
        <v>139</v>
      </c>
      <c r="C63" s="55">
        <f>1-(H44/$C$35)</f>
        <v>1</v>
      </c>
    </row>
    <row r="64" spans="2:16" x14ac:dyDescent="0.25">
      <c r="B64" s="99" t="s">
        <v>5</v>
      </c>
      <c r="C64" s="56">
        <f>1-(H45/$C$35)</f>
        <v>1</v>
      </c>
    </row>
    <row r="65" spans="2:3" x14ac:dyDescent="0.25">
      <c r="B65" s="98" t="s">
        <v>8</v>
      </c>
      <c r="C65" s="55">
        <f>1-(H46/$C$35)</f>
        <v>1</v>
      </c>
    </row>
    <row r="66" spans="2:3" x14ac:dyDescent="0.25">
      <c r="B66" s="99" t="s">
        <v>6</v>
      </c>
      <c r="C66" s="56">
        <f>1-(H47/$C$35)</f>
        <v>0.99768518518518523</v>
      </c>
    </row>
    <row r="67" spans="2:3" x14ac:dyDescent="0.25">
      <c r="B67" s="98" t="s">
        <v>7</v>
      </c>
      <c r="C67" s="55">
        <f>1-(H48/$C$35)</f>
        <v>0.99722222222222223</v>
      </c>
    </row>
    <row r="68" spans="2:3" x14ac:dyDescent="0.25">
      <c r="B68" s="99" t="s">
        <v>9</v>
      </c>
      <c r="C68" s="56">
        <f>1-(H49/$C$35)</f>
        <v>0.99490740740740735</v>
      </c>
    </row>
    <row r="69" spans="2:3" x14ac:dyDescent="0.25">
      <c r="B69" s="98" t="s">
        <v>10</v>
      </c>
      <c r="C69" s="55">
        <f>1-(H50/$C$35)</f>
        <v>0.99861111111111112</v>
      </c>
    </row>
    <row r="70" spans="2:3" x14ac:dyDescent="0.25">
      <c r="B70" s="99" t="s">
        <v>11</v>
      </c>
      <c r="C70" s="56">
        <f>1-(H51/$C$35)</f>
        <v>0.99675925925925923</v>
      </c>
    </row>
    <row r="71" spans="2:3" x14ac:dyDescent="0.25">
      <c r="B71" s="98" t="s">
        <v>106</v>
      </c>
      <c r="C71" s="55">
        <f>1-(H52/$C$35)</f>
        <v>1</v>
      </c>
    </row>
    <row r="72" spans="2:3" ht="15.75" thickBot="1" x14ac:dyDescent="0.3">
      <c r="B72" s="101" t="s">
        <v>107</v>
      </c>
      <c r="C72" s="86">
        <f>1-(H53/$C$35)</f>
        <v>1</v>
      </c>
    </row>
    <row r="73" spans="2:3" ht="15.75" thickTop="1" x14ac:dyDescent="0.25"/>
  </sheetData>
  <mergeCells count="15">
    <mergeCell ref="B33:I33"/>
    <mergeCell ref="B2:I2"/>
    <mergeCell ref="K2:AA2"/>
    <mergeCell ref="H13:I13"/>
    <mergeCell ref="H17:I17"/>
    <mergeCell ref="H23:I23"/>
    <mergeCell ref="H4:I4"/>
    <mergeCell ref="H10:I10"/>
    <mergeCell ref="B21:C21"/>
    <mergeCell ref="B12:C12"/>
    <mergeCell ref="B4:C4"/>
    <mergeCell ref="E4:F4"/>
    <mergeCell ref="E10:F10"/>
    <mergeCell ref="E14:F14"/>
    <mergeCell ref="E21:F21"/>
  </mergeCells>
  <conditionalFormatting sqref="L21:AA21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22:AA22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B1526"/>
  </sheetPr>
  <dimension ref="B1:U1000"/>
  <sheetViews>
    <sheetView showGridLines="0" workbookViewId="0">
      <pane ySplit="1" topLeftCell="A30" activePane="bottomLeft" state="frozen"/>
      <selection pane="bottomLeft" activeCell="J59" sqref="J59"/>
    </sheetView>
  </sheetViews>
  <sheetFormatPr defaultColWidth="14.42578125" defaultRowHeight="15" customHeight="1" x14ac:dyDescent="0.25"/>
  <cols>
    <col min="1" max="1" width="3.42578125" customWidth="1"/>
    <col min="2" max="2" width="21.42578125" customWidth="1"/>
    <col min="3" max="17" width="10.42578125" customWidth="1"/>
    <col min="18" max="18" width="11" bestFit="1" customWidth="1"/>
    <col min="19" max="19" width="10.42578125" customWidth="1"/>
    <col min="20" max="21" width="8.7109375" customWidth="1"/>
    <col min="23" max="31" width="8.7109375" customWidth="1"/>
  </cols>
  <sheetData>
    <row r="1" spans="2:21" ht="18" customHeight="1" thickBot="1" x14ac:dyDescent="0.3">
      <c r="B1" s="73" t="s">
        <v>20</v>
      </c>
      <c r="C1" s="74" t="s">
        <v>1</v>
      </c>
      <c r="D1" s="74" t="s">
        <v>2</v>
      </c>
      <c r="E1" s="74" t="s">
        <v>3</v>
      </c>
      <c r="F1" s="74" t="s">
        <v>4</v>
      </c>
      <c r="G1" s="74" t="s">
        <v>104</v>
      </c>
      <c r="H1" s="74" t="s">
        <v>105</v>
      </c>
      <c r="I1" s="74">
        <v>711</v>
      </c>
      <c r="J1" s="74" t="s">
        <v>5</v>
      </c>
      <c r="K1" s="74" t="s">
        <v>8</v>
      </c>
      <c r="L1" s="74" t="s">
        <v>6</v>
      </c>
      <c r="M1" s="74" t="s">
        <v>7</v>
      </c>
      <c r="N1" s="74" t="s">
        <v>9</v>
      </c>
      <c r="O1" s="74" t="s">
        <v>10</v>
      </c>
      <c r="P1" s="74" t="s">
        <v>11</v>
      </c>
      <c r="Q1" s="74" t="s">
        <v>106</v>
      </c>
      <c r="R1" s="75" t="s">
        <v>107</v>
      </c>
      <c r="T1" s="4"/>
    </row>
    <row r="2" spans="2:21" ht="14.25" customHeight="1" thickTop="1" x14ac:dyDescent="0.25">
      <c r="B2" s="131" t="s">
        <v>21</v>
      </c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3"/>
      <c r="S2" s="71"/>
      <c r="T2" s="4"/>
    </row>
    <row r="3" spans="2:21" ht="14.25" customHeight="1" thickBot="1" x14ac:dyDescent="0.3">
      <c r="B3" s="76" t="s">
        <v>22</v>
      </c>
      <c r="C3" s="6">
        <v>0.97550000000000003</v>
      </c>
      <c r="D3" s="6">
        <v>0.96789999999999998</v>
      </c>
      <c r="E3" s="6">
        <v>0.96789999999999998</v>
      </c>
      <c r="F3" s="6">
        <v>0.97540000000000004</v>
      </c>
      <c r="G3" s="6">
        <v>0.96789999999999998</v>
      </c>
      <c r="H3" s="6">
        <v>0.96789999999999998</v>
      </c>
      <c r="I3" s="6">
        <v>0.98560000000000003</v>
      </c>
      <c r="J3" s="6">
        <v>0.96789999999999998</v>
      </c>
      <c r="K3" s="6">
        <v>0.93059999999999998</v>
      </c>
      <c r="L3" s="6">
        <v>0.97250000000000003</v>
      </c>
      <c r="M3" s="6">
        <v>0.9627</v>
      </c>
      <c r="N3" s="6">
        <v>0.90249999999999997</v>
      </c>
      <c r="O3" s="6">
        <v>0.96089999999999998</v>
      </c>
      <c r="P3" s="6">
        <v>0.95209999999999995</v>
      </c>
      <c r="Q3" s="6">
        <v>0.94769999999999999</v>
      </c>
      <c r="R3" s="77">
        <v>0.95940000000000003</v>
      </c>
      <c r="S3" s="72"/>
      <c r="T3" s="7" t="s">
        <v>108</v>
      </c>
    </row>
    <row r="4" spans="2:21" ht="14.25" customHeight="1" thickBot="1" x14ac:dyDescent="0.3">
      <c r="B4" s="76" t="s">
        <v>23</v>
      </c>
      <c r="C4" s="6">
        <v>0.9375</v>
      </c>
      <c r="D4" s="6">
        <v>0.94689999999999996</v>
      </c>
      <c r="E4" s="6">
        <v>0.94689999999999996</v>
      </c>
      <c r="F4" s="6">
        <v>0.94689999999999996</v>
      </c>
      <c r="G4" s="6">
        <v>0.94689999999999996</v>
      </c>
      <c r="H4" s="6">
        <v>0.94689999999999996</v>
      </c>
      <c r="I4" s="6">
        <v>0.94689999999999996</v>
      </c>
      <c r="J4" s="6">
        <v>0.94689999999999996</v>
      </c>
      <c r="K4" s="6">
        <v>0.94689999999999996</v>
      </c>
      <c r="L4" s="6">
        <v>0.95120000000000005</v>
      </c>
      <c r="M4" s="6">
        <v>0.92600000000000005</v>
      </c>
      <c r="N4" s="6">
        <v>0.87660000000000005</v>
      </c>
      <c r="O4" s="6">
        <v>0.94440000000000002</v>
      </c>
      <c r="P4" s="6">
        <v>0.92749999999999999</v>
      </c>
      <c r="Q4" s="6">
        <v>0.93400000000000005</v>
      </c>
      <c r="R4" s="77">
        <v>0.94440000000000002</v>
      </c>
      <c r="S4" s="72"/>
      <c r="T4" s="4"/>
    </row>
    <row r="5" spans="2:21" ht="14.25" customHeight="1" thickBot="1" x14ac:dyDescent="0.3">
      <c r="B5" s="76" t="s">
        <v>24</v>
      </c>
      <c r="C5" s="6">
        <v>0.92930000000000001</v>
      </c>
      <c r="D5" s="6">
        <v>0.9204</v>
      </c>
      <c r="E5" s="6">
        <v>0.9204</v>
      </c>
      <c r="F5" s="6">
        <v>0.9204</v>
      </c>
      <c r="G5" s="6">
        <v>0.9204</v>
      </c>
      <c r="H5" s="6">
        <v>0.9204</v>
      </c>
      <c r="I5" s="6">
        <v>0.9204</v>
      </c>
      <c r="J5" s="6">
        <v>0.9204</v>
      </c>
      <c r="K5" s="6">
        <v>0.91039999999999999</v>
      </c>
      <c r="L5" s="6">
        <v>0.94240000000000002</v>
      </c>
      <c r="M5" s="6">
        <v>0.92930000000000001</v>
      </c>
      <c r="N5" s="6">
        <v>0.87949999999999995</v>
      </c>
      <c r="O5" s="6">
        <v>0.94240000000000002</v>
      </c>
      <c r="P5" s="6">
        <v>0.9395</v>
      </c>
      <c r="Q5" s="6">
        <v>0.93230000000000002</v>
      </c>
      <c r="R5" s="77">
        <v>0.93740000000000001</v>
      </c>
      <c r="S5" s="72"/>
      <c r="T5" s="4"/>
    </row>
    <row r="6" spans="2:21" ht="14.25" customHeight="1" thickBot="1" x14ac:dyDescent="0.3">
      <c r="B6" s="76" t="s">
        <v>25</v>
      </c>
      <c r="C6" s="6">
        <v>0.94930000000000003</v>
      </c>
      <c r="D6" s="6">
        <v>0.95</v>
      </c>
      <c r="E6" s="6">
        <v>0.95</v>
      </c>
      <c r="F6" s="6">
        <v>0.95</v>
      </c>
      <c r="G6" s="6">
        <v>0.95</v>
      </c>
      <c r="H6" s="6">
        <v>0.95</v>
      </c>
      <c r="I6" s="6">
        <v>0.98299999999999998</v>
      </c>
      <c r="J6" s="6">
        <v>0.95</v>
      </c>
      <c r="K6" s="6">
        <v>0.90749999999999997</v>
      </c>
      <c r="L6" s="6">
        <v>0.95230000000000004</v>
      </c>
      <c r="M6" s="6">
        <v>0.9395</v>
      </c>
      <c r="N6" s="6">
        <v>0.88929999999999998</v>
      </c>
      <c r="O6" s="6">
        <v>0.94730000000000003</v>
      </c>
      <c r="P6" s="6">
        <v>0.95169999999999999</v>
      </c>
      <c r="Q6" s="6">
        <v>0.93230000000000002</v>
      </c>
      <c r="R6" s="77">
        <v>0.93489999999999995</v>
      </c>
      <c r="S6" s="72"/>
      <c r="T6" s="4"/>
    </row>
    <row r="7" spans="2:21" ht="14.25" customHeight="1" thickBot="1" x14ac:dyDescent="0.3">
      <c r="B7" s="76" t="s">
        <v>26</v>
      </c>
      <c r="C7" s="6">
        <v>0.92469999999999997</v>
      </c>
      <c r="D7" s="6">
        <v>0.92400000000000004</v>
      </c>
      <c r="E7" s="6">
        <v>0.92400000000000004</v>
      </c>
      <c r="F7" s="6">
        <v>0.92400000000000004</v>
      </c>
      <c r="G7" s="6">
        <v>0.92400000000000004</v>
      </c>
      <c r="H7" s="6">
        <v>0.92400000000000004</v>
      </c>
      <c r="I7" s="6">
        <v>0.92400000000000004</v>
      </c>
      <c r="J7" s="6">
        <v>0.92400000000000004</v>
      </c>
      <c r="K7" s="6">
        <v>0.92400000000000004</v>
      </c>
      <c r="L7" s="6">
        <v>0.92630000000000001</v>
      </c>
      <c r="M7" s="6">
        <v>0.92930000000000001</v>
      </c>
      <c r="N7" s="6">
        <v>0.88070000000000004</v>
      </c>
      <c r="O7" s="6">
        <v>0.91720000000000002</v>
      </c>
      <c r="P7" s="6">
        <v>0.93110000000000004</v>
      </c>
      <c r="Q7" s="6">
        <v>0.92330000000000001</v>
      </c>
      <c r="R7" s="6">
        <v>0.92330000000000001</v>
      </c>
      <c r="S7" s="72"/>
      <c r="T7" s="4"/>
    </row>
    <row r="8" spans="2:21" ht="14.25" customHeight="1" thickBot="1" x14ac:dyDescent="0.3">
      <c r="B8" s="78" t="s">
        <v>27</v>
      </c>
      <c r="C8" s="9">
        <v>0.93620000000000003</v>
      </c>
      <c r="D8" s="9">
        <v>0.92310000000000003</v>
      </c>
      <c r="E8" s="9">
        <v>0.92310000000000003</v>
      </c>
      <c r="F8" s="9">
        <v>0.92310000000000003</v>
      </c>
      <c r="G8" s="9">
        <v>0.92310000000000003</v>
      </c>
      <c r="H8" s="9">
        <v>0.92310000000000003</v>
      </c>
      <c r="I8" s="9">
        <v>0.92310000000000003</v>
      </c>
      <c r="J8" s="9">
        <v>0.92310000000000003</v>
      </c>
      <c r="K8" s="9">
        <v>0.90920000000000001</v>
      </c>
      <c r="L8" s="9">
        <v>0.92410000000000003</v>
      </c>
      <c r="M8" s="9">
        <v>0.89829999999999999</v>
      </c>
      <c r="N8" s="9">
        <v>0.88390000000000002</v>
      </c>
      <c r="O8" s="9">
        <v>0.90549999999999997</v>
      </c>
      <c r="P8" s="9">
        <v>0.91679999999999995</v>
      </c>
      <c r="Q8" s="9">
        <v>0.91649999999999998</v>
      </c>
      <c r="R8" s="79">
        <v>0.92059999999999997</v>
      </c>
      <c r="S8" s="72"/>
      <c r="T8" s="4"/>
    </row>
    <row r="9" spans="2:21" ht="14.25" customHeight="1" thickTop="1" x14ac:dyDescent="0.25">
      <c r="B9" s="131" t="s">
        <v>28</v>
      </c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3"/>
      <c r="S9" s="72"/>
      <c r="T9" s="4"/>
    </row>
    <row r="10" spans="2:21" ht="14.25" customHeight="1" thickBot="1" x14ac:dyDescent="0.3">
      <c r="B10" s="76" t="s">
        <v>22</v>
      </c>
      <c r="C10" s="6">
        <v>0.97360000000000002</v>
      </c>
      <c r="D10" s="6">
        <v>0.96619999999999995</v>
      </c>
      <c r="E10" s="6">
        <v>0.97709999999999997</v>
      </c>
      <c r="F10" s="6">
        <v>0.98309999999999997</v>
      </c>
      <c r="G10" s="6">
        <v>0.96619999999999995</v>
      </c>
      <c r="H10" s="6">
        <v>0.97709999999999997</v>
      </c>
      <c r="I10" s="6">
        <v>0.98670000000000002</v>
      </c>
      <c r="J10" s="6">
        <v>0.97709999999999997</v>
      </c>
      <c r="K10" s="6">
        <v>0.94920000000000004</v>
      </c>
      <c r="L10" s="6">
        <v>0.95120000000000005</v>
      </c>
      <c r="M10" s="6">
        <v>0.96089999999999998</v>
      </c>
      <c r="N10" s="6">
        <v>0.93820000000000003</v>
      </c>
      <c r="O10" s="6">
        <v>0.97209999999999996</v>
      </c>
      <c r="P10" s="6">
        <v>0.9516</v>
      </c>
      <c r="Q10" s="6">
        <v>0.95860000000000001</v>
      </c>
      <c r="R10" s="6">
        <v>0.95860000000000001</v>
      </c>
      <c r="S10" s="72"/>
      <c r="T10" s="7" t="s">
        <v>110</v>
      </c>
    </row>
    <row r="11" spans="2:21" ht="14.25" customHeight="1" thickBot="1" x14ac:dyDescent="0.3">
      <c r="B11" s="76" t="s">
        <v>23</v>
      </c>
      <c r="C11" s="6">
        <v>0.92469999999999997</v>
      </c>
      <c r="D11" s="6">
        <v>0.94830000000000003</v>
      </c>
      <c r="E11" s="6">
        <v>0.94830000000000003</v>
      </c>
      <c r="F11" s="6">
        <v>0.94830000000000003</v>
      </c>
      <c r="G11" s="6">
        <v>0.94830000000000003</v>
      </c>
      <c r="H11" s="6">
        <v>0.94830000000000003</v>
      </c>
      <c r="I11" s="6">
        <v>0.94830000000000003</v>
      </c>
      <c r="J11" s="6">
        <v>0.94830000000000003</v>
      </c>
      <c r="K11" s="6">
        <v>0.94830000000000003</v>
      </c>
      <c r="L11" s="6">
        <v>0.94740000000000002</v>
      </c>
      <c r="M11" s="6">
        <v>0.92230000000000001</v>
      </c>
      <c r="N11" s="6">
        <v>0.87770000000000004</v>
      </c>
      <c r="O11" s="6">
        <v>0.94179999999999997</v>
      </c>
      <c r="P11" s="6">
        <v>0.93899999999999995</v>
      </c>
      <c r="Q11" s="6">
        <v>0.94679999999999997</v>
      </c>
      <c r="R11" s="77">
        <v>0.95179999999999998</v>
      </c>
      <c r="S11" s="72"/>
      <c r="T11" s="4"/>
    </row>
    <row r="12" spans="2:21" ht="14.25" customHeight="1" thickBot="1" x14ac:dyDescent="0.3">
      <c r="B12" s="76" t="s">
        <v>24</v>
      </c>
      <c r="C12" s="6">
        <v>0.92969999999999997</v>
      </c>
      <c r="D12" s="6">
        <v>0.92149999999999999</v>
      </c>
      <c r="E12" s="6">
        <v>0.92149999999999999</v>
      </c>
      <c r="F12" s="6">
        <v>0.92149999999999999</v>
      </c>
      <c r="G12" s="6">
        <v>0.92149999999999999</v>
      </c>
      <c r="H12" s="6">
        <v>0.92149999999999999</v>
      </c>
      <c r="I12" s="6">
        <v>0.92149999999999999</v>
      </c>
      <c r="J12" s="6">
        <v>0.92149999999999999</v>
      </c>
      <c r="K12" s="6">
        <v>0.92149999999999999</v>
      </c>
      <c r="L12" s="6">
        <v>0.93640000000000001</v>
      </c>
      <c r="M12" s="6">
        <v>0.92400000000000004</v>
      </c>
      <c r="N12" s="6">
        <v>0.8891</v>
      </c>
      <c r="O12" s="6">
        <v>0.94350000000000001</v>
      </c>
      <c r="P12" s="6">
        <v>0.93989999999999996</v>
      </c>
      <c r="Q12" s="6">
        <v>0.94610000000000005</v>
      </c>
      <c r="R12" s="77">
        <v>0.95750000000000002</v>
      </c>
      <c r="S12" s="72"/>
      <c r="T12" s="4"/>
    </row>
    <row r="13" spans="2:21" ht="14.25" customHeight="1" thickBot="1" x14ac:dyDescent="0.3">
      <c r="B13" s="76" t="s">
        <v>25</v>
      </c>
      <c r="C13" s="6">
        <v>0.95</v>
      </c>
      <c r="D13" s="6">
        <v>0.9456</v>
      </c>
      <c r="E13" s="6">
        <v>0.9456</v>
      </c>
      <c r="F13" s="6">
        <v>0.9456</v>
      </c>
      <c r="G13" s="6">
        <v>0.9456</v>
      </c>
      <c r="H13" s="6">
        <v>0.9456</v>
      </c>
      <c r="I13" s="6">
        <v>0.98409999999999997</v>
      </c>
      <c r="J13" s="6">
        <v>0.9456</v>
      </c>
      <c r="K13" s="6">
        <v>0.93010000000000004</v>
      </c>
      <c r="L13" s="6">
        <v>0.94489999999999996</v>
      </c>
      <c r="M13" s="6">
        <v>0.9446</v>
      </c>
      <c r="N13" s="6">
        <v>0.88929999999999998</v>
      </c>
      <c r="O13" s="6">
        <v>0.94730000000000003</v>
      </c>
      <c r="P13" s="6">
        <v>0.95220000000000005</v>
      </c>
      <c r="Q13" s="6">
        <v>0.95479999999999998</v>
      </c>
      <c r="R13" s="6">
        <v>0.95479999999999998</v>
      </c>
      <c r="S13" s="72"/>
      <c r="T13" s="4"/>
    </row>
    <row r="14" spans="2:21" ht="14.25" customHeight="1" thickBot="1" x14ac:dyDescent="0.3">
      <c r="B14" s="76" t="s">
        <v>26</v>
      </c>
      <c r="C14" s="6">
        <v>0.92710000000000004</v>
      </c>
      <c r="D14" s="6">
        <v>0.91610000000000003</v>
      </c>
      <c r="E14" s="6">
        <v>0.91610000000000003</v>
      </c>
      <c r="F14" s="6">
        <v>0.91610000000000003</v>
      </c>
      <c r="G14" s="6">
        <v>0.91610000000000003</v>
      </c>
      <c r="H14" s="6">
        <v>0.91610000000000003</v>
      </c>
      <c r="I14" s="6">
        <v>0.91610000000000003</v>
      </c>
      <c r="J14" s="6">
        <v>0.91610000000000003</v>
      </c>
      <c r="K14" s="6">
        <v>0.91610000000000003</v>
      </c>
      <c r="L14" s="6">
        <v>0.93579999999999997</v>
      </c>
      <c r="M14" s="6">
        <v>0.92510000000000003</v>
      </c>
      <c r="N14" s="6">
        <v>0.87980000000000003</v>
      </c>
      <c r="O14" s="6">
        <v>0.9093</v>
      </c>
      <c r="P14" s="6">
        <v>0.92630000000000001</v>
      </c>
      <c r="Q14" s="6">
        <v>0.93120000000000003</v>
      </c>
      <c r="R14" s="77">
        <v>0.93510000000000004</v>
      </c>
      <c r="S14" s="72"/>
      <c r="T14" s="4"/>
    </row>
    <row r="15" spans="2:21" ht="14.25" customHeight="1" thickBot="1" x14ac:dyDescent="0.3">
      <c r="B15" s="78" t="s">
        <v>27</v>
      </c>
      <c r="C15" s="9">
        <v>0.93289999999999995</v>
      </c>
      <c r="D15" s="9">
        <v>0.92120000000000002</v>
      </c>
      <c r="E15" s="9">
        <v>0.92120000000000002</v>
      </c>
      <c r="F15" s="9">
        <v>0.92120000000000002</v>
      </c>
      <c r="G15" s="9">
        <v>0.92120000000000002</v>
      </c>
      <c r="H15" s="9">
        <v>0.92120000000000002</v>
      </c>
      <c r="I15" s="9">
        <v>0.92120000000000002</v>
      </c>
      <c r="J15" s="9">
        <v>0.92120000000000002</v>
      </c>
      <c r="K15" s="9">
        <v>0.92120000000000002</v>
      </c>
      <c r="L15" s="9">
        <v>0.93799999999999994</v>
      </c>
      <c r="M15" s="9">
        <v>0.89510000000000001</v>
      </c>
      <c r="N15" s="9">
        <v>0.88019999999999998</v>
      </c>
      <c r="O15" s="9">
        <v>0.91800000000000004</v>
      </c>
      <c r="P15" s="9">
        <v>0.91690000000000005</v>
      </c>
      <c r="Q15" s="9">
        <v>0.9335</v>
      </c>
      <c r="R15" s="79">
        <v>0.94030000000000002</v>
      </c>
      <c r="S15" s="72"/>
      <c r="T15" s="4"/>
      <c r="U15" s="72"/>
    </row>
    <row r="16" spans="2:21" ht="14.25" customHeight="1" thickTop="1" x14ac:dyDescent="0.25">
      <c r="B16" s="131" t="s">
        <v>29</v>
      </c>
      <c r="C16" s="132"/>
      <c r="D16" s="132"/>
      <c r="E16" s="132"/>
      <c r="F16" s="132"/>
      <c r="G16" s="132"/>
      <c r="H16" s="132"/>
      <c r="I16" s="132"/>
      <c r="J16" s="132"/>
      <c r="K16" s="132"/>
      <c r="L16" s="132"/>
      <c r="M16" s="132"/>
      <c r="N16" s="132"/>
      <c r="O16" s="132"/>
      <c r="P16" s="132"/>
      <c r="Q16" s="132"/>
      <c r="R16" s="133"/>
      <c r="S16" s="72"/>
      <c r="T16" s="4"/>
    </row>
    <row r="17" spans="2:20" ht="14.25" customHeight="1" thickBot="1" x14ac:dyDescent="0.3">
      <c r="B17" s="76" t="s">
        <v>22</v>
      </c>
      <c r="C17" s="6">
        <v>0.97140000000000004</v>
      </c>
      <c r="D17" s="6">
        <v>0.94610000000000005</v>
      </c>
      <c r="E17" s="6">
        <v>0.97050000000000003</v>
      </c>
      <c r="F17" s="6">
        <v>0.97050000000000003</v>
      </c>
      <c r="G17" s="6">
        <v>0.94610000000000005</v>
      </c>
      <c r="H17" s="6">
        <v>0.97050000000000003</v>
      </c>
      <c r="I17" s="6">
        <v>0.98299999999999998</v>
      </c>
      <c r="J17" s="6">
        <v>0.97050000000000003</v>
      </c>
      <c r="K17" s="6">
        <v>0.94610000000000005</v>
      </c>
      <c r="L17" s="6">
        <v>0.97629999999999995</v>
      </c>
      <c r="M17" s="6">
        <v>0.95779999999999998</v>
      </c>
      <c r="N17" s="6">
        <v>0.93679999999999997</v>
      </c>
      <c r="O17" s="6">
        <v>0.95779999999999998</v>
      </c>
      <c r="P17" s="6">
        <v>0.96609999999999996</v>
      </c>
      <c r="Q17" s="6">
        <v>0.94869999999999999</v>
      </c>
      <c r="R17" s="6">
        <v>0.94869999999999999</v>
      </c>
      <c r="S17" s="72"/>
      <c r="T17" s="7"/>
    </row>
    <row r="18" spans="2:20" ht="14.25" customHeight="1" thickBot="1" x14ac:dyDescent="0.3">
      <c r="B18" s="76" t="s">
        <v>23</v>
      </c>
      <c r="C18" s="6">
        <v>0.91500000000000004</v>
      </c>
      <c r="D18" s="6">
        <v>0.9456</v>
      </c>
      <c r="E18" s="6">
        <v>0.9456</v>
      </c>
      <c r="F18" s="6">
        <v>0.9456</v>
      </c>
      <c r="G18" s="6">
        <v>0.9456</v>
      </c>
      <c r="H18" s="6">
        <v>0.9456</v>
      </c>
      <c r="I18" s="6">
        <v>0.9456</v>
      </c>
      <c r="J18" s="6">
        <v>0.9456</v>
      </c>
      <c r="K18" s="6">
        <v>0.9456</v>
      </c>
      <c r="L18" s="6">
        <v>0.95230000000000004</v>
      </c>
      <c r="M18" s="6">
        <v>0.92069999999999996</v>
      </c>
      <c r="N18" s="6">
        <v>0.87729999999999997</v>
      </c>
      <c r="O18" s="6">
        <v>0.94479999999999997</v>
      </c>
      <c r="P18" s="6">
        <v>0.95989999999999998</v>
      </c>
      <c r="Q18" s="6">
        <v>0.94479999999999997</v>
      </c>
      <c r="R18" s="6">
        <v>0.94479999999999997</v>
      </c>
      <c r="S18" s="72"/>
      <c r="T18" s="7" t="s">
        <v>112</v>
      </c>
    </row>
    <row r="19" spans="2:20" ht="14.25" customHeight="1" thickBot="1" x14ac:dyDescent="0.3">
      <c r="B19" s="76" t="s">
        <v>24</v>
      </c>
      <c r="C19" s="6">
        <v>0.93600000000000005</v>
      </c>
      <c r="D19" s="6">
        <v>0.92330000000000001</v>
      </c>
      <c r="E19" s="6">
        <v>0.92330000000000001</v>
      </c>
      <c r="F19" s="6">
        <v>0.92330000000000001</v>
      </c>
      <c r="G19" s="6">
        <v>0.92330000000000001</v>
      </c>
      <c r="H19" s="6">
        <v>0.92330000000000001</v>
      </c>
      <c r="I19" s="6">
        <v>0.92330000000000001</v>
      </c>
      <c r="J19" s="6">
        <v>0.92330000000000001</v>
      </c>
      <c r="K19" s="6">
        <v>0.92330000000000001</v>
      </c>
      <c r="L19" s="6">
        <v>0.94199999999999995</v>
      </c>
      <c r="M19" s="6">
        <v>0.9264</v>
      </c>
      <c r="N19" s="6">
        <v>0.88219999999999998</v>
      </c>
      <c r="O19" s="6">
        <v>0.94199999999999995</v>
      </c>
      <c r="P19" s="6">
        <v>0.95930000000000004</v>
      </c>
      <c r="Q19" s="6">
        <v>0.94699999999999995</v>
      </c>
      <c r="R19" s="77">
        <v>0.95199999999999996</v>
      </c>
      <c r="S19" s="72"/>
      <c r="T19" s="4"/>
    </row>
    <row r="20" spans="2:20" ht="14.25" customHeight="1" thickBot="1" x14ac:dyDescent="0.3">
      <c r="B20" s="76" t="s">
        <v>25</v>
      </c>
      <c r="C20" s="6">
        <v>0.94550000000000001</v>
      </c>
      <c r="D20" s="6">
        <v>0.94410000000000005</v>
      </c>
      <c r="E20" s="6">
        <v>0.94410000000000005</v>
      </c>
      <c r="F20" s="6">
        <v>0.94410000000000005</v>
      </c>
      <c r="G20" s="6">
        <v>0.94410000000000005</v>
      </c>
      <c r="H20" s="6">
        <v>0.94410000000000005</v>
      </c>
      <c r="I20" s="6">
        <v>0.98440000000000005</v>
      </c>
      <c r="J20" s="6">
        <v>0.94410000000000005</v>
      </c>
      <c r="K20" s="6">
        <v>0.92900000000000005</v>
      </c>
      <c r="L20" s="6">
        <v>0.94350000000000001</v>
      </c>
      <c r="M20" s="6">
        <v>0.9395</v>
      </c>
      <c r="N20" s="6">
        <v>0.8831</v>
      </c>
      <c r="O20" s="6">
        <v>0.94550000000000001</v>
      </c>
      <c r="P20" s="6">
        <v>0.9516</v>
      </c>
      <c r="Q20" s="6">
        <v>0.9506</v>
      </c>
      <c r="R20" s="6">
        <v>0.9506</v>
      </c>
      <c r="S20" s="72"/>
      <c r="T20" s="4"/>
    </row>
    <row r="21" spans="2:20" ht="14.25" customHeight="1" thickBot="1" x14ac:dyDescent="0.3">
      <c r="B21" s="76" t="s">
        <v>26</v>
      </c>
      <c r="C21" s="6">
        <v>0.92930000000000001</v>
      </c>
      <c r="D21" s="6">
        <v>0.92630000000000001</v>
      </c>
      <c r="E21" s="6">
        <v>0.92630000000000001</v>
      </c>
      <c r="F21" s="6">
        <v>0.92630000000000001</v>
      </c>
      <c r="G21" s="6">
        <v>0.92630000000000001</v>
      </c>
      <c r="H21" s="6">
        <v>0.92630000000000001</v>
      </c>
      <c r="I21" s="6">
        <v>0.92630000000000001</v>
      </c>
      <c r="J21" s="6">
        <v>0.92630000000000001</v>
      </c>
      <c r="K21" s="6">
        <v>0.92630000000000001</v>
      </c>
      <c r="L21" s="6">
        <v>0.94140000000000001</v>
      </c>
      <c r="M21" s="6">
        <v>0.92149999999999999</v>
      </c>
      <c r="N21" s="6">
        <v>0.87339999999999995</v>
      </c>
      <c r="O21" s="6">
        <v>0.87619999999999998</v>
      </c>
      <c r="P21" s="6">
        <v>0.94340000000000002</v>
      </c>
      <c r="Q21" s="6">
        <v>0.92259999999999998</v>
      </c>
      <c r="R21" s="77">
        <v>0.92669999999999997</v>
      </c>
      <c r="S21" s="72"/>
      <c r="T21" s="4"/>
    </row>
    <row r="22" spans="2:20" ht="14.25" customHeight="1" thickBot="1" x14ac:dyDescent="0.3">
      <c r="B22" s="78" t="s">
        <v>27</v>
      </c>
      <c r="C22" s="9">
        <v>0.91779999999999995</v>
      </c>
      <c r="D22" s="9">
        <v>0.9194</v>
      </c>
      <c r="E22" s="9">
        <v>0.9194</v>
      </c>
      <c r="F22" s="9">
        <v>0.9194</v>
      </c>
      <c r="G22" s="9">
        <v>0.9194</v>
      </c>
      <c r="H22" s="9">
        <v>0.9194</v>
      </c>
      <c r="I22" s="9">
        <v>0.9194</v>
      </c>
      <c r="J22" s="9">
        <v>0.9194</v>
      </c>
      <c r="K22" s="9">
        <v>0.90759999999999996</v>
      </c>
      <c r="L22" s="9">
        <v>0.92369999999999997</v>
      </c>
      <c r="M22" s="9">
        <v>0.89270000000000005</v>
      </c>
      <c r="N22" s="9">
        <v>0.87719999999999998</v>
      </c>
      <c r="O22" s="9">
        <v>0.91010000000000002</v>
      </c>
      <c r="P22" s="9">
        <v>0.93640000000000001</v>
      </c>
      <c r="Q22" s="9">
        <v>0.93010000000000004</v>
      </c>
      <c r="R22" s="9">
        <v>0.93010000000000004</v>
      </c>
      <c r="S22" s="72"/>
      <c r="T22" s="4"/>
    </row>
    <row r="23" spans="2:20" ht="14.25" customHeight="1" thickTop="1" x14ac:dyDescent="0.25">
      <c r="B23" s="131" t="s">
        <v>30</v>
      </c>
      <c r="C23" s="132"/>
      <c r="D23" s="132"/>
      <c r="E23" s="132"/>
      <c r="F23" s="132"/>
      <c r="G23" s="132"/>
      <c r="H23" s="132"/>
      <c r="I23" s="132"/>
      <c r="J23" s="132"/>
      <c r="K23" s="132"/>
      <c r="L23" s="132"/>
      <c r="M23" s="132"/>
      <c r="N23" s="132"/>
      <c r="O23" s="132"/>
      <c r="P23" s="132"/>
      <c r="Q23" s="132"/>
      <c r="R23" s="133"/>
      <c r="S23" s="72"/>
      <c r="T23" s="4"/>
    </row>
    <row r="24" spans="2:20" ht="14.25" customHeight="1" thickBot="1" x14ac:dyDescent="0.3">
      <c r="B24" s="76" t="s">
        <v>22</v>
      </c>
      <c r="C24" s="6">
        <v>0.97840000000000005</v>
      </c>
      <c r="D24" s="6">
        <v>0.97040000000000004</v>
      </c>
      <c r="E24" s="6">
        <v>0.97040000000000004</v>
      </c>
      <c r="F24" s="6">
        <v>0.97040000000000004</v>
      </c>
      <c r="G24" s="6">
        <v>0.95079999999999998</v>
      </c>
      <c r="H24" s="6">
        <v>0.97040000000000004</v>
      </c>
      <c r="I24" s="6">
        <v>0.98340000000000005</v>
      </c>
      <c r="J24" s="6">
        <v>0.97040000000000004</v>
      </c>
      <c r="K24" s="6">
        <v>0.94069999999999998</v>
      </c>
      <c r="L24" s="6">
        <v>0.96830000000000005</v>
      </c>
      <c r="M24" s="6">
        <v>0.9657</v>
      </c>
      <c r="N24" s="6">
        <v>0.96350000000000002</v>
      </c>
      <c r="O24" s="6">
        <v>0.96120000000000005</v>
      </c>
      <c r="P24" s="6">
        <v>0.95509999999999995</v>
      </c>
      <c r="Q24" s="6">
        <v>0.94950000000000001</v>
      </c>
      <c r="R24" s="77">
        <v>0.95079999999999998</v>
      </c>
      <c r="S24" s="72"/>
      <c r="T24" s="7" t="s">
        <v>115</v>
      </c>
    </row>
    <row r="25" spans="2:20" ht="14.25" customHeight="1" thickBot="1" x14ac:dyDescent="0.3">
      <c r="B25" s="76" t="s">
        <v>23</v>
      </c>
      <c r="C25" s="6">
        <v>0.93720000000000003</v>
      </c>
      <c r="D25" s="6">
        <v>0.94450000000000001</v>
      </c>
      <c r="E25" s="6">
        <v>0.94450000000000001</v>
      </c>
      <c r="F25" s="6">
        <v>0.94450000000000001</v>
      </c>
      <c r="G25" s="6">
        <v>0.94450000000000001</v>
      </c>
      <c r="H25" s="6">
        <v>0.94450000000000001</v>
      </c>
      <c r="I25" s="6">
        <v>0.94450000000000001</v>
      </c>
      <c r="J25" s="6">
        <v>0.94450000000000001</v>
      </c>
      <c r="K25" s="6">
        <v>0.94450000000000001</v>
      </c>
      <c r="L25" s="6">
        <v>0.95469999999999999</v>
      </c>
      <c r="M25" s="6">
        <v>0.9254</v>
      </c>
      <c r="N25" s="6">
        <v>0.91520000000000001</v>
      </c>
      <c r="O25" s="6">
        <v>0.94169999999999998</v>
      </c>
      <c r="P25" s="6">
        <v>0.92769999999999997</v>
      </c>
      <c r="Q25" s="77">
        <v>0.94269999999999998</v>
      </c>
      <c r="R25" s="77">
        <v>0.94269999999999998</v>
      </c>
      <c r="S25" s="72"/>
      <c r="T25" s="4"/>
    </row>
    <row r="26" spans="2:20" ht="14.25" customHeight="1" thickBot="1" x14ac:dyDescent="0.3">
      <c r="B26" s="76" t="s">
        <v>24</v>
      </c>
      <c r="C26" s="6">
        <v>0.93600000000000005</v>
      </c>
      <c r="D26" s="6">
        <v>0.92390000000000005</v>
      </c>
      <c r="E26" s="6">
        <v>0.92390000000000005</v>
      </c>
      <c r="F26" s="6">
        <v>0.92390000000000005</v>
      </c>
      <c r="G26" s="6">
        <v>0.92390000000000005</v>
      </c>
      <c r="H26" s="6">
        <v>0.92390000000000005</v>
      </c>
      <c r="I26" s="6">
        <v>0.92390000000000005</v>
      </c>
      <c r="J26" s="6">
        <v>0.92390000000000005</v>
      </c>
      <c r="K26" s="6">
        <v>0.92390000000000005</v>
      </c>
      <c r="L26" s="6">
        <v>0.94169999999999998</v>
      </c>
      <c r="M26" s="6">
        <v>0.92069999999999996</v>
      </c>
      <c r="N26" s="6">
        <v>0.92930000000000001</v>
      </c>
      <c r="O26" s="6">
        <v>0.94169999999999998</v>
      </c>
      <c r="P26" s="6">
        <v>0.94479999999999997</v>
      </c>
      <c r="Q26" s="6">
        <v>0.94669999999999999</v>
      </c>
      <c r="R26" s="77">
        <v>0.95169999999999999</v>
      </c>
      <c r="S26" s="72"/>
      <c r="T26" s="4"/>
    </row>
    <row r="27" spans="2:20" ht="14.25" customHeight="1" thickBot="1" x14ac:dyDescent="0.3">
      <c r="B27" s="76" t="s">
        <v>25</v>
      </c>
      <c r="C27" s="6">
        <v>0.94740000000000002</v>
      </c>
      <c r="D27" s="6">
        <v>0.94940000000000002</v>
      </c>
      <c r="E27" s="6">
        <v>0.94940000000000002</v>
      </c>
      <c r="F27" s="6">
        <v>0.94940000000000002</v>
      </c>
      <c r="G27" s="6">
        <v>0.94940000000000002</v>
      </c>
      <c r="H27" s="6">
        <v>0.94940000000000002</v>
      </c>
      <c r="I27" s="6">
        <v>0.98640000000000005</v>
      </c>
      <c r="J27" s="6">
        <v>0.94940000000000002</v>
      </c>
      <c r="K27" s="6">
        <v>0.93020000000000003</v>
      </c>
      <c r="L27" s="6">
        <v>0.94399999999999995</v>
      </c>
      <c r="M27" s="6">
        <v>0.94740000000000002</v>
      </c>
      <c r="N27" s="6">
        <v>0.95179999999999998</v>
      </c>
      <c r="O27" s="6">
        <v>0.94899999999999995</v>
      </c>
      <c r="P27" s="6">
        <v>0.95120000000000005</v>
      </c>
      <c r="Q27" s="6">
        <v>0.94120000000000004</v>
      </c>
      <c r="R27" s="77">
        <v>0.95120000000000005</v>
      </c>
      <c r="S27" s="72"/>
      <c r="T27" s="4"/>
    </row>
    <row r="28" spans="2:20" ht="14.25" customHeight="1" thickBot="1" x14ac:dyDescent="0.3">
      <c r="B28" s="76" t="s">
        <v>26</v>
      </c>
      <c r="C28" s="6">
        <v>0.91500000000000004</v>
      </c>
      <c r="D28" s="6">
        <v>0.9204</v>
      </c>
      <c r="E28" s="6">
        <v>0.9204</v>
      </c>
      <c r="F28" s="6">
        <v>0.9204</v>
      </c>
      <c r="G28" s="6">
        <v>0.9204</v>
      </c>
      <c r="H28" s="6">
        <v>0.9204</v>
      </c>
      <c r="I28" s="6">
        <v>0.9204</v>
      </c>
      <c r="J28" s="6">
        <v>0.9204</v>
      </c>
      <c r="K28" s="6">
        <v>0.9204</v>
      </c>
      <c r="L28" s="6">
        <v>0.94220000000000004</v>
      </c>
      <c r="M28" s="6">
        <v>0.92430000000000001</v>
      </c>
      <c r="N28" s="6">
        <v>0.92730000000000001</v>
      </c>
      <c r="O28" s="6">
        <v>0.91979999999999995</v>
      </c>
      <c r="P28" s="6">
        <v>0.93430000000000002</v>
      </c>
      <c r="Q28" s="6">
        <v>0.92479999999999996</v>
      </c>
      <c r="R28" s="6">
        <v>0.92479999999999996</v>
      </c>
      <c r="S28" s="72"/>
      <c r="T28" s="4"/>
    </row>
    <row r="29" spans="2:20" ht="14.25" customHeight="1" thickBot="1" x14ac:dyDescent="0.3">
      <c r="B29" s="78" t="s">
        <v>27</v>
      </c>
      <c r="C29" s="9">
        <v>0.9335</v>
      </c>
      <c r="D29" s="9">
        <v>0.92159999999999997</v>
      </c>
      <c r="E29" s="9">
        <v>0.92159999999999997</v>
      </c>
      <c r="F29" s="9">
        <v>0.92159999999999997</v>
      </c>
      <c r="G29" s="9">
        <v>0.92159999999999997</v>
      </c>
      <c r="H29" s="9">
        <v>0.92159999999999997</v>
      </c>
      <c r="I29" s="9">
        <v>0.92159999999999997</v>
      </c>
      <c r="J29" s="9">
        <v>0.92159999999999997</v>
      </c>
      <c r="K29" s="9">
        <v>0.91180000000000005</v>
      </c>
      <c r="L29" s="9">
        <v>0.92169999999999996</v>
      </c>
      <c r="M29" s="9">
        <v>0.89170000000000005</v>
      </c>
      <c r="N29" s="9">
        <v>0.92689999999999995</v>
      </c>
      <c r="O29" s="9">
        <v>0.91020000000000001</v>
      </c>
      <c r="P29" s="9">
        <v>0.92049999999999998</v>
      </c>
      <c r="Q29" s="9">
        <v>0.93179999999999996</v>
      </c>
      <c r="R29" s="9">
        <v>0.93179999999999996</v>
      </c>
      <c r="S29" s="72"/>
      <c r="T29" s="4"/>
    </row>
    <row r="30" spans="2:20" ht="14.25" customHeight="1" thickTop="1" x14ac:dyDescent="0.25">
      <c r="B30" s="131" t="s">
        <v>31</v>
      </c>
      <c r="C30" s="132"/>
      <c r="D30" s="132"/>
      <c r="E30" s="132"/>
      <c r="F30" s="132"/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133"/>
      <c r="S30" s="72"/>
      <c r="T30" s="4"/>
    </row>
    <row r="31" spans="2:20" ht="14.25" customHeight="1" thickBot="1" x14ac:dyDescent="0.3">
      <c r="B31" s="76" t="s">
        <v>22</v>
      </c>
      <c r="C31" s="6">
        <v>0.97560000000000002</v>
      </c>
      <c r="D31" s="6">
        <v>0.97150000000000003</v>
      </c>
      <c r="E31" s="6">
        <v>0.97150000000000003</v>
      </c>
      <c r="F31" s="6">
        <v>0.97150000000000003</v>
      </c>
      <c r="G31" s="6">
        <v>0.95440000000000003</v>
      </c>
      <c r="H31" s="6">
        <v>0.95909999999999995</v>
      </c>
      <c r="I31" s="6">
        <v>0.98960000000000004</v>
      </c>
      <c r="J31" s="6">
        <v>0.97150000000000003</v>
      </c>
      <c r="K31" s="6">
        <v>0.94199999999999995</v>
      </c>
      <c r="L31" s="6">
        <v>0.95150000000000001</v>
      </c>
      <c r="M31" s="6">
        <v>0.96089999999999998</v>
      </c>
      <c r="N31" s="6">
        <v>0.96389999999999998</v>
      </c>
      <c r="O31" s="6">
        <v>0.96909999999999996</v>
      </c>
      <c r="P31" s="6">
        <v>0.95320000000000005</v>
      </c>
      <c r="Q31" s="6">
        <v>0.95109999999999995</v>
      </c>
      <c r="R31" s="6">
        <v>0.95109999999999995</v>
      </c>
      <c r="S31" s="72"/>
      <c r="T31" s="7" t="s">
        <v>116</v>
      </c>
    </row>
    <row r="32" spans="2:20" ht="14.25" customHeight="1" thickBot="1" x14ac:dyDescent="0.3">
      <c r="B32" s="76" t="s">
        <v>23</v>
      </c>
      <c r="C32" s="6">
        <v>0.92469999999999997</v>
      </c>
      <c r="D32" s="6">
        <v>0.94989999999999997</v>
      </c>
      <c r="E32" s="6">
        <v>0.94989999999999997</v>
      </c>
      <c r="F32" s="6">
        <v>0.94989999999999997</v>
      </c>
      <c r="G32" s="6">
        <v>0.94989999999999997</v>
      </c>
      <c r="H32" s="6">
        <v>0.94989999999999997</v>
      </c>
      <c r="I32" s="6">
        <v>0.94989999999999997</v>
      </c>
      <c r="J32" s="6">
        <v>0.94989999999999997</v>
      </c>
      <c r="K32" s="6">
        <v>0.94989999999999997</v>
      </c>
      <c r="L32" s="6">
        <v>0.95269999999999999</v>
      </c>
      <c r="M32" s="6">
        <v>0.92679999999999996</v>
      </c>
      <c r="N32" s="6">
        <v>0.93110000000000004</v>
      </c>
      <c r="O32" s="6">
        <v>0.94340000000000002</v>
      </c>
      <c r="P32" s="6">
        <v>0.93769999999999998</v>
      </c>
      <c r="Q32" s="6">
        <v>0.94340000000000002</v>
      </c>
      <c r="R32" s="6">
        <v>0.94340000000000002</v>
      </c>
      <c r="S32" s="72"/>
      <c r="T32" s="4"/>
    </row>
    <row r="33" spans="2:20" ht="14.25" customHeight="1" thickBot="1" x14ac:dyDescent="0.3">
      <c r="B33" s="76" t="s">
        <v>24</v>
      </c>
      <c r="C33" s="6">
        <v>0.92969999999999997</v>
      </c>
      <c r="D33" s="6">
        <v>0.92130000000000001</v>
      </c>
      <c r="E33" s="6">
        <v>0.92130000000000001</v>
      </c>
      <c r="F33" s="6">
        <v>0.92130000000000001</v>
      </c>
      <c r="G33" s="6">
        <v>0.92130000000000001</v>
      </c>
      <c r="H33" s="6">
        <v>0.92130000000000001</v>
      </c>
      <c r="I33" s="6">
        <v>0.92130000000000001</v>
      </c>
      <c r="J33" s="6">
        <v>0.92130000000000001</v>
      </c>
      <c r="K33" s="6">
        <v>0.89900000000000002</v>
      </c>
      <c r="L33" s="6">
        <v>0.9385</v>
      </c>
      <c r="M33" s="6">
        <v>0.92630000000000001</v>
      </c>
      <c r="N33" s="6">
        <v>0.92630000000000001</v>
      </c>
      <c r="O33" s="6">
        <v>0.94189999999999996</v>
      </c>
      <c r="P33" s="6">
        <v>0.93510000000000004</v>
      </c>
      <c r="Q33" s="6">
        <v>0.94879999999999998</v>
      </c>
      <c r="R33" s="77">
        <v>0.95220000000000005</v>
      </c>
      <c r="S33" s="72"/>
      <c r="T33" s="4"/>
    </row>
    <row r="34" spans="2:20" ht="14.25" customHeight="1" thickBot="1" x14ac:dyDescent="0.3">
      <c r="B34" s="76" t="s">
        <v>25</v>
      </c>
      <c r="C34" s="6">
        <v>0.94550000000000001</v>
      </c>
      <c r="D34" s="6">
        <v>0.94650000000000001</v>
      </c>
      <c r="E34" s="6">
        <v>0.94650000000000001</v>
      </c>
      <c r="F34" s="6">
        <v>0.94650000000000001</v>
      </c>
      <c r="G34" s="6">
        <v>0.94650000000000001</v>
      </c>
      <c r="H34" s="6">
        <v>0.94650000000000001</v>
      </c>
      <c r="I34" s="6">
        <v>0.98699999999999999</v>
      </c>
      <c r="J34" s="6">
        <v>0.94650000000000001</v>
      </c>
      <c r="K34" s="6">
        <v>0.93020000000000003</v>
      </c>
      <c r="L34" s="6">
        <v>0.93899999999999995</v>
      </c>
      <c r="M34" s="6">
        <v>0.93869999999999998</v>
      </c>
      <c r="N34" s="6">
        <v>0.95269999999999999</v>
      </c>
      <c r="O34" s="6">
        <v>0.94899999999999995</v>
      </c>
      <c r="P34" s="6">
        <v>0.9506</v>
      </c>
      <c r="Q34" s="6">
        <v>0.9506</v>
      </c>
      <c r="R34" s="6">
        <v>0.9506</v>
      </c>
      <c r="S34" s="72"/>
      <c r="T34" s="4"/>
    </row>
    <row r="35" spans="2:20" ht="14.25" customHeight="1" thickBot="1" x14ac:dyDescent="0.3">
      <c r="B35" s="76" t="s">
        <v>26</v>
      </c>
      <c r="C35" s="6">
        <v>0.90810000000000002</v>
      </c>
      <c r="D35" s="6">
        <v>0.92330000000000001</v>
      </c>
      <c r="E35" s="6">
        <v>0.92330000000000001</v>
      </c>
      <c r="F35" s="6">
        <v>0.92330000000000001</v>
      </c>
      <c r="G35" s="6">
        <v>0.92330000000000001</v>
      </c>
      <c r="H35" s="6">
        <v>0.92330000000000001</v>
      </c>
      <c r="I35" s="6">
        <v>0.92330000000000001</v>
      </c>
      <c r="J35" s="6">
        <v>0.92330000000000001</v>
      </c>
      <c r="K35" s="6">
        <v>0.92330000000000001</v>
      </c>
      <c r="L35" s="6">
        <v>0.93640000000000001</v>
      </c>
      <c r="M35" s="6">
        <v>0.92400000000000004</v>
      </c>
      <c r="N35" s="6">
        <v>0.9274</v>
      </c>
      <c r="O35" s="6">
        <v>0.93330000000000002</v>
      </c>
      <c r="P35" s="6">
        <v>0.92979999999999996</v>
      </c>
      <c r="Q35" s="6">
        <v>0.92430000000000001</v>
      </c>
      <c r="R35" s="77">
        <v>0.92630000000000001</v>
      </c>
      <c r="S35" s="72"/>
      <c r="T35" s="4"/>
    </row>
    <row r="36" spans="2:20" ht="14.25" customHeight="1" thickBot="1" x14ac:dyDescent="0.3">
      <c r="B36" s="78" t="s">
        <v>27</v>
      </c>
      <c r="C36" s="9">
        <v>0.92130000000000001</v>
      </c>
      <c r="D36" s="9">
        <v>0.9214</v>
      </c>
      <c r="E36" s="9">
        <v>0.9214</v>
      </c>
      <c r="F36" s="9">
        <v>0.9214</v>
      </c>
      <c r="G36" s="9">
        <v>0.9214</v>
      </c>
      <c r="H36" s="9">
        <v>0.9214</v>
      </c>
      <c r="I36" s="9">
        <v>0.9214</v>
      </c>
      <c r="J36" s="9">
        <v>0.9214</v>
      </c>
      <c r="K36" s="9">
        <v>0.90959999999999996</v>
      </c>
      <c r="L36" s="9">
        <v>0.92130000000000001</v>
      </c>
      <c r="M36" s="9">
        <v>0.89090000000000003</v>
      </c>
      <c r="N36" s="9">
        <v>0.92759999999999998</v>
      </c>
      <c r="O36" s="9">
        <v>0.91869999999999996</v>
      </c>
      <c r="P36" s="9">
        <v>0.89770000000000005</v>
      </c>
      <c r="Q36" s="9">
        <v>0.93100000000000005</v>
      </c>
      <c r="R36" s="9">
        <v>0.93100000000000005</v>
      </c>
      <c r="S36" s="72"/>
      <c r="T36" s="4"/>
    </row>
    <row r="37" spans="2:20" ht="14.25" customHeight="1" thickTop="1" x14ac:dyDescent="0.25">
      <c r="B37" s="131" t="s">
        <v>32</v>
      </c>
      <c r="C37" s="132"/>
      <c r="D37" s="132"/>
      <c r="E37" s="132"/>
      <c r="F37" s="132"/>
      <c r="G37" s="132"/>
      <c r="H37" s="132"/>
      <c r="I37" s="132"/>
      <c r="J37" s="132"/>
      <c r="K37" s="132"/>
      <c r="L37" s="132"/>
      <c r="M37" s="132"/>
      <c r="N37" s="132"/>
      <c r="O37" s="132"/>
      <c r="P37" s="132"/>
      <c r="Q37" s="132"/>
      <c r="R37" s="133"/>
      <c r="S37" s="72"/>
      <c r="T37" s="4"/>
    </row>
    <row r="38" spans="2:20" ht="14.25" customHeight="1" thickBot="1" x14ac:dyDescent="0.3">
      <c r="B38" s="76" t="s">
        <v>22</v>
      </c>
      <c r="C38" s="6">
        <v>0.94120000000000004</v>
      </c>
      <c r="D38" s="6">
        <v>0.94769999999999999</v>
      </c>
      <c r="E38" s="6">
        <v>0.94769999999999999</v>
      </c>
      <c r="F38" s="6">
        <v>0.95750000000000002</v>
      </c>
      <c r="G38" s="6">
        <v>0.93069999999999997</v>
      </c>
      <c r="H38" s="6">
        <v>0.94769999999999999</v>
      </c>
      <c r="I38" s="6">
        <v>0.94769999999999999</v>
      </c>
      <c r="J38" s="6">
        <v>0.94769999999999999</v>
      </c>
      <c r="K38" s="6">
        <v>0.92430000000000001</v>
      </c>
      <c r="L38" s="6">
        <v>0.93430000000000002</v>
      </c>
      <c r="M38" s="6">
        <v>0.9375</v>
      </c>
      <c r="N38" s="6">
        <v>0.96179999999999999</v>
      </c>
      <c r="O38" s="6">
        <v>0.97189999999999999</v>
      </c>
      <c r="P38" s="6">
        <v>0.90900000000000003</v>
      </c>
      <c r="Q38" s="6">
        <v>0.92820000000000003</v>
      </c>
      <c r="R38" s="77">
        <v>0.9385</v>
      </c>
      <c r="S38" s="72"/>
      <c r="T38" s="7" t="s">
        <v>117</v>
      </c>
    </row>
    <row r="39" spans="2:20" ht="14.25" customHeight="1" thickBot="1" x14ac:dyDescent="0.3">
      <c r="B39" s="76" t="s">
        <v>23</v>
      </c>
      <c r="C39" s="6">
        <v>0.91500000000000004</v>
      </c>
      <c r="D39" s="6">
        <v>0.94399999999999995</v>
      </c>
      <c r="E39" s="6">
        <v>0.94399999999999995</v>
      </c>
      <c r="F39" s="6">
        <v>0.94399999999999995</v>
      </c>
      <c r="G39" s="6">
        <v>0.94399999999999995</v>
      </c>
      <c r="H39" s="6">
        <v>0.94399999999999995</v>
      </c>
      <c r="I39" s="6">
        <v>0.94399999999999995</v>
      </c>
      <c r="J39" s="6">
        <v>0.94399999999999995</v>
      </c>
      <c r="K39" s="6">
        <v>0.94399999999999995</v>
      </c>
      <c r="L39" s="6">
        <v>0.9546</v>
      </c>
      <c r="M39" s="6">
        <v>0.92069999999999996</v>
      </c>
      <c r="N39" s="6">
        <v>0.92700000000000005</v>
      </c>
      <c r="O39" s="6">
        <v>0.94430000000000003</v>
      </c>
      <c r="P39" s="6">
        <v>0.92490000000000006</v>
      </c>
      <c r="Q39" s="6">
        <v>0.93930000000000002</v>
      </c>
      <c r="R39" s="6">
        <v>0.93930000000000002</v>
      </c>
      <c r="S39" s="72"/>
      <c r="T39" s="85"/>
    </row>
    <row r="40" spans="2:20" ht="14.25" customHeight="1" thickBot="1" x14ac:dyDescent="0.3">
      <c r="B40" s="76" t="s">
        <v>24</v>
      </c>
      <c r="C40" s="6">
        <v>0.92969999999999997</v>
      </c>
      <c r="D40" s="6">
        <v>0.93659999999999999</v>
      </c>
      <c r="E40" s="6">
        <v>0.93659999999999999</v>
      </c>
      <c r="F40" s="6">
        <v>0.93659999999999999</v>
      </c>
      <c r="G40" s="6">
        <v>0.93659999999999999</v>
      </c>
      <c r="H40" s="6">
        <v>0.93659999999999999</v>
      </c>
      <c r="I40" s="6">
        <v>0.93659999999999999</v>
      </c>
      <c r="J40" s="6">
        <v>0.93659999999999999</v>
      </c>
      <c r="K40" s="6">
        <v>0.93659999999999999</v>
      </c>
      <c r="L40" s="6">
        <v>0.9385</v>
      </c>
      <c r="M40" s="6">
        <v>0.91779999999999995</v>
      </c>
      <c r="N40" s="6">
        <v>0.92969999999999997</v>
      </c>
      <c r="O40" s="6">
        <v>0.94359999999999999</v>
      </c>
      <c r="P40" s="6">
        <v>0.92459999999999998</v>
      </c>
      <c r="Q40" s="6">
        <v>0.9385</v>
      </c>
      <c r="R40" s="77">
        <v>0.94359999999999999</v>
      </c>
      <c r="S40" s="72"/>
      <c r="T40" s="4"/>
    </row>
    <row r="41" spans="2:20" ht="14.25" customHeight="1" thickBot="1" x14ac:dyDescent="0.3">
      <c r="B41" s="76" t="s">
        <v>25</v>
      </c>
      <c r="C41" s="6">
        <v>0.93940000000000001</v>
      </c>
      <c r="D41" s="6">
        <v>0.95250000000000001</v>
      </c>
      <c r="E41" s="6">
        <v>0.95250000000000001</v>
      </c>
      <c r="F41" s="6">
        <v>0.95250000000000001</v>
      </c>
      <c r="G41" s="6">
        <v>0.91920000000000002</v>
      </c>
      <c r="H41" s="6">
        <v>0.95250000000000001</v>
      </c>
      <c r="I41" s="6">
        <v>0.95250000000000001</v>
      </c>
      <c r="J41" s="6">
        <v>0.95250000000000001</v>
      </c>
      <c r="K41" s="6">
        <v>0.9294</v>
      </c>
      <c r="L41" s="6">
        <v>0.93820000000000003</v>
      </c>
      <c r="M41" s="6">
        <v>0.94769999999999999</v>
      </c>
      <c r="N41" s="6">
        <v>0.95409999999999995</v>
      </c>
      <c r="O41" s="6">
        <v>0.94410000000000005</v>
      </c>
      <c r="P41" s="6">
        <v>0.92310000000000003</v>
      </c>
      <c r="Q41" s="6">
        <v>0.93110000000000004</v>
      </c>
      <c r="R41" s="77">
        <v>0.93320000000000003</v>
      </c>
      <c r="S41" s="72"/>
      <c r="T41" s="4"/>
    </row>
    <row r="42" spans="2:20" ht="14.25" customHeight="1" thickBot="1" x14ac:dyDescent="0.3">
      <c r="B42" s="76" t="s">
        <v>26</v>
      </c>
      <c r="C42" s="6">
        <v>0.92969999999999997</v>
      </c>
      <c r="D42" s="6">
        <v>0.93920000000000003</v>
      </c>
      <c r="E42" s="6">
        <v>0.93920000000000003</v>
      </c>
      <c r="F42" s="6">
        <v>0.93920000000000003</v>
      </c>
      <c r="G42" s="6">
        <v>0.93920000000000003</v>
      </c>
      <c r="H42" s="6">
        <v>0.93920000000000003</v>
      </c>
      <c r="I42" s="6">
        <v>0.93920000000000003</v>
      </c>
      <c r="J42" s="6">
        <v>0.93920000000000003</v>
      </c>
      <c r="K42" s="6">
        <v>0.93920000000000003</v>
      </c>
      <c r="L42" s="6">
        <v>0.94289999999999996</v>
      </c>
      <c r="M42" s="6">
        <v>0.92220000000000002</v>
      </c>
      <c r="N42" s="6">
        <v>0.92710000000000004</v>
      </c>
      <c r="O42" s="6">
        <v>0.92749999999999999</v>
      </c>
      <c r="P42" s="6">
        <v>0.92430000000000001</v>
      </c>
      <c r="Q42" s="6">
        <v>0.91879999999999995</v>
      </c>
      <c r="R42" s="77">
        <v>0.92059999999999997</v>
      </c>
      <c r="S42" s="72"/>
      <c r="T42" s="4"/>
    </row>
    <row r="43" spans="2:20" ht="14.25" customHeight="1" thickBot="1" x14ac:dyDescent="0.3">
      <c r="B43" s="78" t="s">
        <v>27</v>
      </c>
      <c r="C43" s="9">
        <v>0.92600000000000005</v>
      </c>
      <c r="D43" s="9">
        <v>0.91369999999999996</v>
      </c>
      <c r="E43" s="9">
        <v>0.91369999999999996</v>
      </c>
      <c r="F43" s="9">
        <v>0.91369999999999996</v>
      </c>
      <c r="G43" s="9">
        <v>0.91369999999999996</v>
      </c>
      <c r="H43" s="9">
        <v>0.91369999999999996</v>
      </c>
      <c r="I43" s="9">
        <v>0.91369999999999996</v>
      </c>
      <c r="J43" s="9">
        <v>0.91369999999999996</v>
      </c>
      <c r="K43" s="9">
        <v>0.91369999999999996</v>
      </c>
      <c r="L43" s="9">
        <v>0.92649999999999999</v>
      </c>
      <c r="M43" s="9">
        <v>0.89200000000000002</v>
      </c>
      <c r="N43" s="9">
        <v>0.92210000000000003</v>
      </c>
      <c r="O43" s="9">
        <v>0.91869999999999996</v>
      </c>
      <c r="P43" s="9">
        <v>0.88370000000000004</v>
      </c>
      <c r="Q43" s="9">
        <v>0.91090000000000004</v>
      </c>
      <c r="R43" s="79">
        <v>0.9204</v>
      </c>
      <c r="S43" s="72"/>
      <c r="T43" s="4"/>
    </row>
    <row r="44" spans="2:20" ht="14.25" customHeight="1" thickTop="1" x14ac:dyDescent="0.25">
      <c r="B44" s="131" t="s">
        <v>33</v>
      </c>
      <c r="C44" s="132"/>
      <c r="D44" s="132"/>
      <c r="E44" s="132"/>
      <c r="F44" s="132"/>
      <c r="G44" s="132"/>
      <c r="H44" s="132"/>
      <c r="I44" s="132"/>
      <c r="J44" s="132"/>
      <c r="K44" s="132"/>
      <c r="L44" s="132"/>
      <c r="M44" s="132"/>
      <c r="N44" s="132"/>
      <c r="O44" s="132"/>
      <c r="P44" s="132"/>
      <c r="Q44" s="132"/>
      <c r="R44" s="133"/>
      <c r="S44" s="72"/>
      <c r="T44" s="4"/>
    </row>
    <row r="45" spans="2:20" ht="14.25" customHeight="1" thickBot="1" x14ac:dyDescent="0.3">
      <c r="B45" s="76" t="s">
        <v>22</v>
      </c>
      <c r="C45" s="6">
        <v>0.96909999999999996</v>
      </c>
      <c r="D45" s="6">
        <v>0.94279999999999997</v>
      </c>
      <c r="E45" s="6">
        <v>0.94279999999999997</v>
      </c>
      <c r="F45" s="6">
        <v>0.94279999999999997</v>
      </c>
      <c r="G45" s="6">
        <v>0.94279999999999997</v>
      </c>
      <c r="H45" s="6">
        <v>0.94279999999999997</v>
      </c>
      <c r="I45" s="6">
        <v>0.98399999999999999</v>
      </c>
      <c r="J45" s="6">
        <v>0.94279999999999997</v>
      </c>
      <c r="K45" s="6">
        <v>0.89800000000000002</v>
      </c>
      <c r="L45" s="6">
        <v>0.9486</v>
      </c>
      <c r="M45" s="6">
        <v>0.93730000000000002</v>
      </c>
      <c r="N45" s="6">
        <v>0.90500000000000003</v>
      </c>
      <c r="O45" s="6">
        <v>0.94289999999999996</v>
      </c>
      <c r="P45" s="6">
        <v>0.94330000000000003</v>
      </c>
      <c r="Q45" s="6">
        <v>0.9274</v>
      </c>
      <c r="R45" s="77">
        <v>0.93679999999999997</v>
      </c>
      <c r="S45" s="72"/>
      <c r="T45" s="7" t="s">
        <v>109</v>
      </c>
    </row>
    <row r="46" spans="2:20" ht="14.25" customHeight="1" thickBot="1" x14ac:dyDescent="0.3">
      <c r="B46" s="76" t="s">
        <v>23</v>
      </c>
      <c r="C46" s="6">
        <v>0.92769999999999997</v>
      </c>
      <c r="D46" s="6">
        <v>0.9244</v>
      </c>
      <c r="E46" s="6">
        <v>0.9244</v>
      </c>
      <c r="F46" s="6">
        <v>0.9244</v>
      </c>
      <c r="G46" s="6">
        <v>0.9244</v>
      </c>
      <c r="H46" s="6">
        <v>0.9244</v>
      </c>
      <c r="I46" s="6">
        <v>0.9244</v>
      </c>
      <c r="J46" s="6">
        <v>0.9244</v>
      </c>
      <c r="K46" s="6">
        <v>0.9244</v>
      </c>
      <c r="L46" s="6">
        <v>0.9577</v>
      </c>
      <c r="M46" s="6">
        <v>0.9244</v>
      </c>
      <c r="N46" s="6">
        <v>0.87239999999999995</v>
      </c>
      <c r="O46" s="6">
        <v>0.94330000000000003</v>
      </c>
      <c r="P46" s="6">
        <v>0.91839999999999999</v>
      </c>
      <c r="Q46" s="6">
        <v>0.92889999999999995</v>
      </c>
      <c r="R46" s="77">
        <v>0.93110000000000004</v>
      </c>
      <c r="S46" s="72"/>
      <c r="T46" s="4"/>
    </row>
    <row r="47" spans="2:20" ht="14.25" customHeight="1" thickBot="1" x14ac:dyDescent="0.3">
      <c r="B47" s="76" t="s">
        <v>24</v>
      </c>
      <c r="C47" s="6">
        <v>0.9375</v>
      </c>
      <c r="D47" s="6">
        <v>0.93359999999999999</v>
      </c>
      <c r="E47" s="6">
        <v>0.93359999999999999</v>
      </c>
      <c r="F47" s="6">
        <v>0.93359999999999999</v>
      </c>
      <c r="G47" s="6">
        <v>0.93359999999999999</v>
      </c>
      <c r="H47" s="6">
        <v>0.93359999999999999</v>
      </c>
      <c r="I47" s="6">
        <v>0.93359999999999999</v>
      </c>
      <c r="J47" s="6">
        <v>0.93359999999999999</v>
      </c>
      <c r="K47" s="6">
        <v>0.93359999999999999</v>
      </c>
      <c r="L47" s="6">
        <v>0.94140000000000001</v>
      </c>
      <c r="M47" s="6">
        <v>0.91769999999999996</v>
      </c>
      <c r="N47" s="6">
        <v>0.87429999999999997</v>
      </c>
      <c r="O47" s="6">
        <v>0.92789999999999995</v>
      </c>
      <c r="P47" s="6">
        <v>0.92759999999999998</v>
      </c>
      <c r="Q47" s="6">
        <v>0.92410000000000003</v>
      </c>
      <c r="R47" s="77">
        <v>0.93359999999999999</v>
      </c>
      <c r="S47" s="72"/>
      <c r="T47" s="4"/>
    </row>
    <row r="48" spans="2:20" ht="14.25" customHeight="1" thickBot="1" x14ac:dyDescent="0.3">
      <c r="B48" s="76" t="s">
        <v>25</v>
      </c>
      <c r="C48" s="6">
        <v>0.93440000000000001</v>
      </c>
      <c r="D48" s="6">
        <v>0.93630000000000002</v>
      </c>
      <c r="E48" s="6">
        <v>0.93630000000000002</v>
      </c>
      <c r="F48" s="6">
        <v>0.93630000000000002</v>
      </c>
      <c r="G48" s="6">
        <v>0.93630000000000002</v>
      </c>
      <c r="H48" s="6">
        <v>0.93630000000000002</v>
      </c>
      <c r="I48" s="6">
        <v>0.98629999999999995</v>
      </c>
      <c r="J48" s="6">
        <v>0.93630000000000002</v>
      </c>
      <c r="K48" s="6">
        <v>0.93630000000000002</v>
      </c>
      <c r="L48" s="6">
        <v>0.94140000000000001</v>
      </c>
      <c r="M48" s="6">
        <v>0.94020000000000004</v>
      </c>
      <c r="N48" s="6">
        <v>0.88660000000000005</v>
      </c>
      <c r="O48" s="6">
        <v>0.90810000000000002</v>
      </c>
      <c r="P48" s="6">
        <v>0.92820000000000003</v>
      </c>
      <c r="Q48" s="6">
        <v>0.91779999999999995</v>
      </c>
      <c r="R48" s="77">
        <v>0.92300000000000004</v>
      </c>
      <c r="S48" s="72"/>
      <c r="T48" s="4"/>
    </row>
    <row r="49" spans="2:20" ht="14.25" customHeight="1" thickBot="1" x14ac:dyDescent="0.3">
      <c r="B49" s="76" t="s">
        <v>26</v>
      </c>
      <c r="C49" s="6">
        <v>0.92969999999999997</v>
      </c>
      <c r="D49" s="6">
        <v>0.9294</v>
      </c>
      <c r="E49" s="6">
        <v>0.9294</v>
      </c>
      <c r="F49" s="6">
        <v>0.9294</v>
      </c>
      <c r="G49" s="6">
        <v>0.9294</v>
      </c>
      <c r="H49" s="6">
        <v>0.9294</v>
      </c>
      <c r="I49" s="6">
        <v>0.9294</v>
      </c>
      <c r="J49" s="6">
        <v>0.9294</v>
      </c>
      <c r="K49" s="6">
        <v>0.9294</v>
      </c>
      <c r="L49" s="6">
        <v>0.93630000000000002</v>
      </c>
      <c r="M49" s="6">
        <v>0.92220000000000002</v>
      </c>
      <c r="N49" s="6">
        <v>0.877</v>
      </c>
      <c r="O49" s="6">
        <v>0.92749999999999999</v>
      </c>
      <c r="P49" s="6">
        <v>0.92469999999999997</v>
      </c>
      <c r="Q49" s="6">
        <v>0.91910000000000003</v>
      </c>
      <c r="R49" s="77">
        <v>0.92100000000000004</v>
      </c>
      <c r="S49" s="72"/>
      <c r="T49" s="4"/>
    </row>
    <row r="50" spans="2:20" ht="14.25" customHeight="1" thickBot="1" x14ac:dyDescent="0.3">
      <c r="B50" s="78" t="s">
        <v>27</v>
      </c>
      <c r="C50" s="9">
        <v>0.9375</v>
      </c>
      <c r="D50" s="9">
        <v>0.91390000000000005</v>
      </c>
      <c r="E50" s="9">
        <v>0.91390000000000005</v>
      </c>
      <c r="F50" s="9">
        <v>0.91390000000000005</v>
      </c>
      <c r="G50" s="9">
        <v>0.91390000000000005</v>
      </c>
      <c r="H50" s="9">
        <v>0.91390000000000005</v>
      </c>
      <c r="I50" s="9">
        <v>0.91390000000000005</v>
      </c>
      <c r="J50" s="9">
        <v>0.91390000000000005</v>
      </c>
      <c r="K50" s="9">
        <v>0.91390000000000005</v>
      </c>
      <c r="L50" s="9">
        <v>0.92279999999999995</v>
      </c>
      <c r="M50" s="9">
        <v>0.89070000000000005</v>
      </c>
      <c r="N50" s="9">
        <v>0.88249999999999995</v>
      </c>
      <c r="O50" s="9">
        <v>0.90810000000000002</v>
      </c>
      <c r="P50" s="9">
        <v>0.92720000000000002</v>
      </c>
      <c r="Q50" s="9">
        <v>0.88990000000000002</v>
      </c>
      <c r="R50" s="79">
        <v>0.90849999999999997</v>
      </c>
      <c r="S50" s="72"/>
      <c r="T50" s="4"/>
    </row>
    <row r="51" spans="2:20" ht="14.25" customHeight="1" thickTop="1" x14ac:dyDescent="0.25">
      <c r="B51" s="131" t="s">
        <v>34</v>
      </c>
      <c r="C51" s="132"/>
      <c r="D51" s="132"/>
      <c r="E51" s="132"/>
      <c r="F51" s="132"/>
      <c r="G51" s="132"/>
      <c r="H51" s="132"/>
      <c r="I51" s="132"/>
      <c r="J51" s="132"/>
      <c r="K51" s="132"/>
      <c r="L51" s="132"/>
      <c r="M51" s="132"/>
      <c r="N51" s="132"/>
      <c r="O51" s="132"/>
      <c r="P51" s="132"/>
      <c r="Q51" s="132"/>
      <c r="R51" s="133"/>
      <c r="S51" s="72"/>
      <c r="T51" s="4"/>
    </row>
    <row r="52" spans="2:20" ht="14.25" customHeight="1" thickBot="1" x14ac:dyDescent="0.3">
      <c r="B52" s="76" t="s">
        <v>22</v>
      </c>
      <c r="C52" s="6">
        <v>0.97199999999999998</v>
      </c>
      <c r="D52" s="6">
        <v>0.9536</v>
      </c>
      <c r="E52" s="6">
        <v>0.96430000000000005</v>
      </c>
      <c r="F52" s="6">
        <v>0.96430000000000005</v>
      </c>
      <c r="G52" s="6">
        <v>0.9536</v>
      </c>
      <c r="H52" s="6">
        <v>0.9536</v>
      </c>
      <c r="I52" s="6">
        <v>0.96430000000000005</v>
      </c>
      <c r="J52" s="6">
        <v>0.9536</v>
      </c>
      <c r="K52" s="6">
        <v>0.9264</v>
      </c>
      <c r="L52" s="6">
        <v>0.95120000000000005</v>
      </c>
      <c r="M52" s="6">
        <v>0.96379999999999999</v>
      </c>
      <c r="N52" s="6">
        <v>0.96199999999999997</v>
      </c>
      <c r="O52" s="6">
        <v>0.96799999999999997</v>
      </c>
      <c r="P52" s="6">
        <v>0.95240000000000002</v>
      </c>
      <c r="Q52" s="6">
        <v>0.94850000000000001</v>
      </c>
      <c r="R52" s="77">
        <v>0.94969999999999999</v>
      </c>
      <c r="S52" s="72"/>
      <c r="T52" s="7" t="s">
        <v>118</v>
      </c>
    </row>
    <row r="53" spans="2:20" ht="14.25" customHeight="1" thickBot="1" x14ac:dyDescent="0.3">
      <c r="B53" s="76" t="s">
        <v>23</v>
      </c>
      <c r="C53" s="6">
        <v>0.91500000000000004</v>
      </c>
      <c r="D53" s="6">
        <v>0.95230000000000004</v>
      </c>
      <c r="E53" s="6">
        <v>0.95230000000000004</v>
      </c>
      <c r="F53" s="6">
        <v>0.95230000000000004</v>
      </c>
      <c r="G53" s="6">
        <v>0.95230000000000004</v>
      </c>
      <c r="H53" s="6">
        <v>0.95230000000000004</v>
      </c>
      <c r="I53" s="6">
        <v>0.95230000000000004</v>
      </c>
      <c r="J53" s="6">
        <v>0.95230000000000004</v>
      </c>
      <c r="K53" s="6">
        <v>0.95230000000000004</v>
      </c>
      <c r="L53" s="6">
        <v>0.95199999999999996</v>
      </c>
      <c r="M53" s="6">
        <v>0.92430000000000001</v>
      </c>
      <c r="N53" s="6">
        <v>0.92959999999999998</v>
      </c>
      <c r="O53" s="6">
        <v>0.94199999999999995</v>
      </c>
      <c r="P53" s="6">
        <v>0.93930000000000002</v>
      </c>
      <c r="Q53" s="6">
        <v>0.94199999999999995</v>
      </c>
      <c r="R53" s="6">
        <v>0.94199999999999995</v>
      </c>
      <c r="S53" s="72"/>
      <c r="T53" s="4"/>
    </row>
    <row r="54" spans="2:20" ht="14.25" customHeight="1" thickBot="1" x14ac:dyDescent="0.3">
      <c r="B54" s="76" t="s">
        <v>24</v>
      </c>
      <c r="C54" s="6">
        <v>0.95</v>
      </c>
      <c r="D54" s="6">
        <v>0.92200000000000004</v>
      </c>
      <c r="E54" s="6">
        <v>0.92200000000000004</v>
      </c>
      <c r="F54" s="6">
        <v>0.92200000000000004</v>
      </c>
      <c r="G54" s="6">
        <v>0.92200000000000004</v>
      </c>
      <c r="H54" s="6">
        <v>0.92200000000000004</v>
      </c>
      <c r="I54" s="6">
        <v>0.92200000000000004</v>
      </c>
      <c r="J54" s="6">
        <v>0.92200000000000004</v>
      </c>
      <c r="K54" s="6">
        <v>0.92200000000000004</v>
      </c>
      <c r="L54" s="6">
        <v>0.94479999999999997</v>
      </c>
      <c r="M54" s="6">
        <v>0.9264</v>
      </c>
      <c r="N54" s="6">
        <v>0.92730000000000001</v>
      </c>
      <c r="O54" s="6">
        <v>0.94479999999999997</v>
      </c>
      <c r="P54" s="6">
        <v>0.94330000000000003</v>
      </c>
      <c r="Q54" s="6">
        <v>0.94720000000000004</v>
      </c>
      <c r="R54" s="77">
        <v>0.95220000000000005</v>
      </c>
      <c r="S54" s="72"/>
      <c r="T54" s="4"/>
    </row>
    <row r="55" spans="2:20" ht="14.25" customHeight="1" thickBot="1" x14ac:dyDescent="0.3">
      <c r="B55" s="76" t="s">
        <v>25</v>
      </c>
      <c r="C55" s="6">
        <v>0.94550000000000001</v>
      </c>
      <c r="D55" s="6">
        <v>0.94940000000000002</v>
      </c>
      <c r="E55" s="6">
        <v>0.94940000000000002</v>
      </c>
      <c r="F55" s="6">
        <v>0.94940000000000002</v>
      </c>
      <c r="G55" s="6">
        <v>0.94940000000000002</v>
      </c>
      <c r="H55" s="6">
        <v>0.94940000000000002</v>
      </c>
      <c r="I55" s="6">
        <v>0.94940000000000002</v>
      </c>
      <c r="J55" s="6">
        <v>0.94940000000000002</v>
      </c>
      <c r="K55" s="6">
        <v>0.93079999999999996</v>
      </c>
      <c r="L55" s="6">
        <v>0.9425</v>
      </c>
      <c r="M55" s="6">
        <v>0.9395</v>
      </c>
      <c r="N55" s="6">
        <v>0.9526</v>
      </c>
      <c r="O55" s="6">
        <v>0.94550000000000001</v>
      </c>
      <c r="P55" s="6">
        <v>0.94830000000000003</v>
      </c>
      <c r="Q55" s="6">
        <v>0.9425</v>
      </c>
      <c r="R55" s="6">
        <v>0.9425</v>
      </c>
      <c r="S55" s="72"/>
      <c r="T55" s="4"/>
    </row>
    <row r="56" spans="2:20" ht="14.25" customHeight="1" thickBot="1" x14ac:dyDescent="0.3">
      <c r="B56" s="76" t="s">
        <v>26</v>
      </c>
      <c r="C56" s="6">
        <v>0.92930000000000001</v>
      </c>
      <c r="D56" s="6">
        <v>0.92030000000000001</v>
      </c>
      <c r="E56" s="6">
        <v>0.92030000000000001</v>
      </c>
      <c r="F56" s="6">
        <v>0.92030000000000001</v>
      </c>
      <c r="G56" s="6">
        <v>0.92030000000000001</v>
      </c>
      <c r="H56" s="6">
        <v>0.92030000000000001</v>
      </c>
      <c r="I56" s="6">
        <v>0.92030000000000001</v>
      </c>
      <c r="J56" s="6">
        <v>0.92030000000000001</v>
      </c>
      <c r="K56" s="6">
        <v>0.92030000000000001</v>
      </c>
      <c r="L56" s="6">
        <v>0.94340000000000002</v>
      </c>
      <c r="M56" s="6">
        <v>0.92459999999999998</v>
      </c>
      <c r="N56" s="6">
        <v>0.92700000000000005</v>
      </c>
      <c r="O56" s="6">
        <v>0.87619999999999998</v>
      </c>
      <c r="P56" s="6">
        <v>0.91620000000000001</v>
      </c>
      <c r="Q56" s="6">
        <v>0.92630000000000001</v>
      </c>
      <c r="R56" s="77">
        <v>0.92759999999999998</v>
      </c>
      <c r="S56" s="72"/>
      <c r="T56" s="4"/>
    </row>
    <row r="57" spans="2:20" ht="14.25" customHeight="1" thickBot="1" x14ac:dyDescent="0.3">
      <c r="B57" s="80" t="s">
        <v>27</v>
      </c>
      <c r="C57" s="81">
        <v>0.91779999999999995</v>
      </c>
      <c r="D57" s="81">
        <v>0.91220000000000001</v>
      </c>
      <c r="E57" s="81">
        <v>0.91220000000000001</v>
      </c>
      <c r="F57" s="81">
        <v>0.91220000000000001</v>
      </c>
      <c r="G57" s="81">
        <v>0.91220000000000001</v>
      </c>
      <c r="H57" s="81">
        <v>0.91220000000000001</v>
      </c>
      <c r="I57" s="81">
        <v>0.91220000000000001</v>
      </c>
      <c r="J57" s="81">
        <v>0.91220000000000001</v>
      </c>
      <c r="K57" s="81">
        <v>0.91220000000000001</v>
      </c>
      <c r="L57" s="81">
        <v>0.9274</v>
      </c>
      <c r="M57" s="81">
        <v>0.89639999999999997</v>
      </c>
      <c r="N57" s="81">
        <v>0.9294</v>
      </c>
      <c r="O57" s="81">
        <v>0.91010000000000002</v>
      </c>
      <c r="P57" s="81">
        <v>0.91559999999999997</v>
      </c>
      <c r="Q57" s="81">
        <v>0.9294</v>
      </c>
      <c r="R57" s="81">
        <v>0.9294</v>
      </c>
      <c r="S57" s="72"/>
      <c r="T57" s="4"/>
    </row>
    <row r="58" spans="2:20" ht="14.25" customHeight="1" x14ac:dyDescent="0.25"/>
    <row r="59" spans="2:20" ht="14.25" customHeight="1" x14ac:dyDescent="0.25"/>
    <row r="60" spans="2:20" ht="14.25" customHeight="1" x14ac:dyDescent="0.25"/>
    <row r="61" spans="2:20" ht="14.25" customHeight="1" x14ac:dyDescent="0.25"/>
    <row r="62" spans="2:20" ht="14.25" customHeight="1" x14ac:dyDescent="0.25"/>
    <row r="63" spans="2:20" ht="14.25" customHeight="1" x14ac:dyDescent="0.25"/>
    <row r="64" spans="2:20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mergeCells count="8">
    <mergeCell ref="B44:R44"/>
    <mergeCell ref="B2:R2"/>
    <mergeCell ref="B51:R51"/>
    <mergeCell ref="B9:R9"/>
    <mergeCell ref="B16:R16"/>
    <mergeCell ref="B23:R23"/>
    <mergeCell ref="B30:R30"/>
    <mergeCell ref="B37:R37"/>
  </mergeCells>
  <phoneticPr fontId="26" type="noConversion"/>
  <pageMargins left="0.7" right="0.7" top="0.75" bottom="0.75" header="0" footer="0"/>
  <pageSetup orientation="landscape"/>
  <headerFooter>
    <oddFooter>&amp;C_x000D_&amp;1#&amp;"Calibri"&amp;10&amp;K000000 Classified as General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B1526"/>
  </sheetPr>
  <dimension ref="B1:U1000"/>
  <sheetViews>
    <sheetView showGridLines="0" zoomScaleNormal="100" workbookViewId="0">
      <pane ySplit="1" topLeftCell="A2" activePane="bottomLeft" state="frozen"/>
      <selection pane="bottomLeft" activeCell="G61" sqref="G61:G62"/>
    </sheetView>
  </sheetViews>
  <sheetFormatPr defaultColWidth="14.42578125" defaultRowHeight="15" customHeight="1" x14ac:dyDescent="0.25"/>
  <cols>
    <col min="1" max="1" width="4.42578125" customWidth="1"/>
    <col min="2" max="2" width="22" customWidth="1"/>
    <col min="3" max="17" width="10.42578125" customWidth="1"/>
    <col min="18" max="18" width="11.28515625" customWidth="1"/>
    <col min="19" max="27" width="22" customWidth="1"/>
  </cols>
  <sheetData>
    <row r="1" spans="2:20" ht="16.5" customHeight="1" thickTop="1" thickBot="1" x14ac:dyDescent="0.35">
      <c r="B1" s="1" t="s">
        <v>20</v>
      </c>
      <c r="C1" s="74" t="s">
        <v>1</v>
      </c>
      <c r="D1" s="74" t="s">
        <v>2</v>
      </c>
      <c r="E1" s="74" t="s">
        <v>3</v>
      </c>
      <c r="F1" s="74" t="s">
        <v>4</v>
      </c>
      <c r="G1" s="74" t="s">
        <v>104</v>
      </c>
      <c r="H1" s="74" t="s">
        <v>105</v>
      </c>
      <c r="I1" s="74">
        <v>711</v>
      </c>
      <c r="J1" s="74" t="s">
        <v>5</v>
      </c>
      <c r="K1" s="74" t="s">
        <v>8</v>
      </c>
      <c r="L1" s="74" t="s">
        <v>6</v>
      </c>
      <c r="M1" s="74" t="s">
        <v>7</v>
      </c>
      <c r="N1" s="74" t="s">
        <v>9</v>
      </c>
      <c r="O1" s="74" t="s">
        <v>10</v>
      </c>
      <c r="P1" s="74" t="s">
        <v>11</v>
      </c>
      <c r="Q1" s="74" t="s">
        <v>106</v>
      </c>
      <c r="R1" s="75" t="s">
        <v>107</v>
      </c>
    </row>
    <row r="2" spans="2:20" ht="14.25" customHeight="1" thickTop="1" x14ac:dyDescent="0.25">
      <c r="B2" s="134" t="s">
        <v>21</v>
      </c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</row>
    <row r="3" spans="2:20" ht="14.25" customHeight="1" thickBot="1" x14ac:dyDescent="0.3">
      <c r="B3" s="5" t="s">
        <v>22</v>
      </c>
      <c r="C3" s="6">
        <v>0.95120000000000005</v>
      </c>
      <c r="D3" s="6">
        <v>0.94469999999999998</v>
      </c>
      <c r="E3" s="6">
        <v>0.93400000000000005</v>
      </c>
      <c r="F3" s="6">
        <v>0.94469999999999998</v>
      </c>
      <c r="G3" s="6">
        <v>0.94469999999999998</v>
      </c>
      <c r="H3" s="6">
        <v>0.94469999999999998</v>
      </c>
      <c r="I3" s="6">
        <v>0.94469999999999998</v>
      </c>
      <c r="J3" s="6">
        <v>0.94469999999999998</v>
      </c>
      <c r="K3" s="6">
        <v>0.93400000000000005</v>
      </c>
      <c r="L3" s="6">
        <v>0.94420000000000004</v>
      </c>
      <c r="M3" s="6">
        <v>0.93669999999999998</v>
      </c>
      <c r="N3" s="6">
        <v>0.94810000000000005</v>
      </c>
      <c r="O3" s="6">
        <v>0.94059999999999999</v>
      </c>
      <c r="P3" s="6">
        <v>0.93779999999999997</v>
      </c>
      <c r="Q3" s="6">
        <v>0.94820000000000004</v>
      </c>
      <c r="R3" s="6">
        <v>0.95940000000000003</v>
      </c>
      <c r="T3" s="7" t="s">
        <v>108</v>
      </c>
    </row>
    <row r="4" spans="2:20" ht="14.25" customHeight="1" thickBot="1" x14ac:dyDescent="0.3">
      <c r="B4" s="5" t="s">
        <v>23</v>
      </c>
      <c r="C4" s="6">
        <v>0.9375</v>
      </c>
      <c r="D4" s="6">
        <v>0.93300000000000005</v>
      </c>
      <c r="E4" s="6">
        <v>0.91890000000000005</v>
      </c>
      <c r="F4" s="6">
        <v>0.93300000000000005</v>
      </c>
      <c r="G4" s="6">
        <v>0.90439999999999998</v>
      </c>
      <c r="H4" s="6">
        <v>0.93300000000000005</v>
      </c>
      <c r="I4" s="6">
        <v>0.93300000000000005</v>
      </c>
      <c r="J4" s="6">
        <v>0.93300000000000005</v>
      </c>
      <c r="K4" s="6">
        <v>0.91890000000000005</v>
      </c>
      <c r="L4" s="6">
        <v>0.94330000000000003</v>
      </c>
      <c r="M4" s="6">
        <v>0.93220000000000003</v>
      </c>
      <c r="N4" s="6">
        <v>0.94540000000000002</v>
      </c>
      <c r="O4" s="6">
        <v>0.93579999999999997</v>
      </c>
      <c r="P4" s="6">
        <v>0.9304</v>
      </c>
      <c r="Q4" s="6">
        <v>0.93659999999999999</v>
      </c>
      <c r="R4" s="6">
        <v>0.9456</v>
      </c>
    </row>
    <row r="5" spans="2:20" ht="14.25" customHeight="1" thickBot="1" x14ac:dyDescent="0.3">
      <c r="B5" s="5" t="s">
        <v>24</v>
      </c>
      <c r="C5" s="6">
        <v>0.93330000000000002</v>
      </c>
      <c r="D5" s="6">
        <v>0.93359999999999999</v>
      </c>
      <c r="E5" s="6">
        <v>0.92120000000000002</v>
      </c>
      <c r="F5" s="6">
        <v>0.93359999999999999</v>
      </c>
      <c r="G5" s="6">
        <v>0.91020000000000001</v>
      </c>
      <c r="H5" s="6">
        <v>0.93359999999999999</v>
      </c>
      <c r="I5" s="6">
        <v>0.93359999999999999</v>
      </c>
      <c r="J5" s="6">
        <v>0.93359999999999999</v>
      </c>
      <c r="K5" s="6">
        <v>0.92120000000000002</v>
      </c>
      <c r="L5" s="6">
        <v>0.94789999999999996</v>
      </c>
      <c r="M5" s="6">
        <v>0.92859999999999998</v>
      </c>
      <c r="N5" s="6">
        <v>0.92110000000000003</v>
      </c>
      <c r="O5" s="6">
        <v>0.92779999999999996</v>
      </c>
      <c r="P5" s="6">
        <v>0.93540000000000001</v>
      </c>
      <c r="Q5" s="6">
        <v>0.93520000000000003</v>
      </c>
      <c r="R5" s="6">
        <v>0.93779999999999997</v>
      </c>
    </row>
    <row r="6" spans="2:20" ht="14.25" customHeight="1" thickBot="1" x14ac:dyDescent="0.3">
      <c r="B6" s="5" t="s">
        <v>25</v>
      </c>
      <c r="C6" s="6">
        <v>0.92430000000000001</v>
      </c>
      <c r="D6" s="6">
        <v>0.93730000000000002</v>
      </c>
      <c r="E6" s="6">
        <v>0.92779999999999996</v>
      </c>
      <c r="F6" s="6">
        <v>0.93730000000000002</v>
      </c>
      <c r="G6" s="6">
        <v>0.91279999999999994</v>
      </c>
      <c r="H6" s="6">
        <v>0.93730000000000002</v>
      </c>
      <c r="I6" s="6">
        <v>0.93730000000000002</v>
      </c>
      <c r="J6" s="6">
        <v>0.93730000000000002</v>
      </c>
      <c r="K6" s="6">
        <v>0.92779999999999996</v>
      </c>
      <c r="L6" s="6">
        <v>0.95269999999999999</v>
      </c>
      <c r="M6" s="6">
        <v>0.92310000000000003</v>
      </c>
      <c r="N6" s="6">
        <v>0.93359999999999999</v>
      </c>
      <c r="O6" s="6">
        <v>0.93510000000000004</v>
      </c>
      <c r="P6" s="6">
        <v>0.94359999999999999</v>
      </c>
      <c r="Q6" s="6">
        <v>0.92979999999999996</v>
      </c>
      <c r="R6" s="6">
        <v>0.93130000000000002</v>
      </c>
    </row>
    <row r="7" spans="2:20" ht="14.25" customHeight="1" thickBot="1" x14ac:dyDescent="0.3">
      <c r="B7" s="5" t="s">
        <v>26</v>
      </c>
      <c r="C7" s="6">
        <v>0.92469999999999997</v>
      </c>
      <c r="D7" s="6">
        <v>0.93330000000000002</v>
      </c>
      <c r="E7" s="6">
        <v>0.92390000000000005</v>
      </c>
      <c r="F7" s="6">
        <v>0.93330000000000002</v>
      </c>
      <c r="G7" s="6">
        <v>0.89900000000000002</v>
      </c>
      <c r="H7" s="6">
        <v>0.93330000000000002</v>
      </c>
      <c r="I7" s="6">
        <v>0.93330000000000002</v>
      </c>
      <c r="J7" s="6">
        <v>0.93330000000000002</v>
      </c>
      <c r="K7" s="6">
        <v>0.92390000000000005</v>
      </c>
      <c r="L7" s="6">
        <v>0.95250000000000001</v>
      </c>
      <c r="M7" s="6">
        <v>0.92630000000000001</v>
      </c>
      <c r="N7" s="6">
        <v>0.94040000000000001</v>
      </c>
      <c r="O7" s="6">
        <v>0.92600000000000005</v>
      </c>
      <c r="P7" s="6">
        <v>0.93510000000000004</v>
      </c>
      <c r="Q7" s="6">
        <v>0.9204</v>
      </c>
      <c r="R7" s="6">
        <v>0.93110000000000004</v>
      </c>
    </row>
    <row r="8" spans="2:20" ht="14.25" customHeight="1" thickBot="1" x14ac:dyDescent="0.3">
      <c r="B8" s="8" t="s">
        <v>27</v>
      </c>
      <c r="C8" s="9">
        <v>0.9345</v>
      </c>
      <c r="D8" s="9">
        <v>0.93230000000000002</v>
      </c>
      <c r="E8" s="9">
        <v>0.91300000000000003</v>
      </c>
      <c r="F8" s="9">
        <v>0.93230000000000002</v>
      </c>
      <c r="G8" s="9">
        <v>0.89490000000000003</v>
      </c>
      <c r="H8" s="9">
        <v>0.93230000000000002</v>
      </c>
      <c r="I8" s="9">
        <v>0.93230000000000002</v>
      </c>
      <c r="J8" s="9">
        <v>0.93230000000000002</v>
      </c>
      <c r="K8" s="9">
        <v>0.91300000000000003</v>
      </c>
      <c r="L8" s="9">
        <v>0.92930000000000001</v>
      </c>
      <c r="M8" s="9">
        <v>0.9123</v>
      </c>
      <c r="N8" s="9">
        <v>0.92290000000000005</v>
      </c>
      <c r="O8" s="9">
        <v>0.93589999999999995</v>
      </c>
      <c r="P8" s="9">
        <v>0.93589999999999995</v>
      </c>
      <c r="Q8" s="9">
        <v>0.9204</v>
      </c>
      <c r="R8" s="9">
        <v>0.92920000000000003</v>
      </c>
    </row>
    <row r="9" spans="2:20" ht="14.25" customHeight="1" thickTop="1" x14ac:dyDescent="0.25">
      <c r="B9" s="134" t="s">
        <v>28</v>
      </c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</row>
    <row r="10" spans="2:20" ht="14.25" customHeight="1" thickBot="1" x14ac:dyDescent="0.3">
      <c r="B10" s="5" t="s">
        <v>22</v>
      </c>
      <c r="C10" s="6">
        <v>0.92749999999999999</v>
      </c>
      <c r="D10" s="6">
        <v>0.93779999999999997</v>
      </c>
      <c r="E10" s="6">
        <v>0.92179999999999995</v>
      </c>
      <c r="F10" s="6">
        <v>0.93779999999999997</v>
      </c>
      <c r="G10" s="6">
        <v>0.93779999999999997</v>
      </c>
      <c r="H10" s="6">
        <v>0.93779999999999997</v>
      </c>
      <c r="I10" s="6">
        <v>0.93779999999999997</v>
      </c>
      <c r="J10" s="6">
        <v>0.93779999999999997</v>
      </c>
      <c r="K10" s="6">
        <v>0.92179999999999995</v>
      </c>
      <c r="L10" s="6">
        <v>0.94610000000000005</v>
      </c>
      <c r="M10" s="6">
        <v>0.93200000000000005</v>
      </c>
      <c r="N10" s="6">
        <v>0.94950000000000001</v>
      </c>
      <c r="O10" s="6">
        <v>0.93730000000000002</v>
      </c>
      <c r="P10" s="6">
        <v>0.95820000000000005</v>
      </c>
      <c r="Q10" s="6">
        <v>0.95650000000000002</v>
      </c>
      <c r="R10" s="6">
        <v>0.95650000000000002</v>
      </c>
      <c r="T10" s="7" t="s">
        <v>111</v>
      </c>
    </row>
    <row r="11" spans="2:20" ht="14.25" customHeight="1" thickBot="1" x14ac:dyDescent="0.3">
      <c r="B11" s="5" t="s">
        <v>23</v>
      </c>
      <c r="C11" s="6">
        <v>0.94379999999999997</v>
      </c>
      <c r="D11" s="6">
        <v>0.94589999999999996</v>
      </c>
      <c r="E11" s="6">
        <v>0.93540000000000001</v>
      </c>
      <c r="F11" s="6">
        <v>0.94589999999999996</v>
      </c>
      <c r="G11" s="6">
        <v>0.92479999999999996</v>
      </c>
      <c r="H11" s="6">
        <v>0.94589999999999996</v>
      </c>
      <c r="I11" s="6">
        <v>0.94589999999999996</v>
      </c>
      <c r="J11" s="6">
        <v>0.94589999999999996</v>
      </c>
      <c r="K11" s="6">
        <v>0.93540000000000001</v>
      </c>
      <c r="L11" s="6">
        <v>0.9506</v>
      </c>
      <c r="M11" s="6">
        <v>0.93540000000000001</v>
      </c>
      <c r="N11" s="6">
        <v>0.94379999999999997</v>
      </c>
      <c r="O11" s="6">
        <v>0.93659999999999999</v>
      </c>
      <c r="P11" s="6">
        <v>0.94710000000000005</v>
      </c>
      <c r="Q11" s="6">
        <v>0.94630000000000003</v>
      </c>
      <c r="R11" s="6">
        <v>0.94630000000000003</v>
      </c>
    </row>
    <row r="12" spans="2:20" ht="14.25" customHeight="1" thickBot="1" x14ac:dyDescent="0.3">
      <c r="B12" s="5" t="s">
        <v>24</v>
      </c>
      <c r="C12" s="6">
        <v>0.95</v>
      </c>
      <c r="D12" s="6">
        <v>0.93500000000000005</v>
      </c>
      <c r="E12" s="6">
        <v>0.92610000000000003</v>
      </c>
      <c r="F12" s="6">
        <v>0.93500000000000005</v>
      </c>
      <c r="G12" s="6">
        <v>0.90890000000000004</v>
      </c>
      <c r="H12" s="6">
        <v>0.93500000000000005</v>
      </c>
      <c r="I12" s="6">
        <v>0.93500000000000005</v>
      </c>
      <c r="J12" s="6">
        <v>0.93500000000000005</v>
      </c>
      <c r="K12" s="6">
        <v>0.92610000000000003</v>
      </c>
      <c r="L12" s="6">
        <v>0.94289999999999996</v>
      </c>
      <c r="M12" s="6">
        <v>0.93510000000000004</v>
      </c>
      <c r="N12" s="6">
        <v>0.92630000000000001</v>
      </c>
      <c r="O12" s="6">
        <v>0.9244</v>
      </c>
      <c r="P12" s="6">
        <v>0.95050000000000001</v>
      </c>
      <c r="Q12" s="6">
        <v>0.95750000000000002</v>
      </c>
      <c r="R12" s="6">
        <v>0.96050000000000002</v>
      </c>
    </row>
    <row r="13" spans="2:20" ht="14.25" customHeight="1" thickBot="1" x14ac:dyDescent="0.3">
      <c r="B13" s="5" t="s">
        <v>25</v>
      </c>
      <c r="C13" s="6">
        <v>0.94710000000000005</v>
      </c>
      <c r="D13" s="6">
        <v>0.93730000000000002</v>
      </c>
      <c r="E13" s="6">
        <v>0.92849999999999999</v>
      </c>
      <c r="F13" s="6">
        <v>0.93730000000000002</v>
      </c>
      <c r="G13" s="6">
        <v>0.91449999999999998</v>
      </c>
      <c r="H13" s="6">
        <v>0.93730000000000002</v>
      </c>
      <c r="I13" s="6">
        <v>0.93730000000000002</v>
      </c>
      <c r="J13" s="6">
        <v>0.93730000000000002</v>
      </c>
      <c r="K13" s="6">
        <v>0.92849999999999999</v>
      </c>
      <c r="L13" s="6">
        <v>0.95099999999999996</v>
      </c>
      <c r="M13" s="6">
        <v>0.92500000000000004</v>
      </c>
      <c r="N13" s="6">
        <v>0.93730000000000002</v>
      </c>
      <c r="O13" s="6">
        <v>0.92600000000000005</v>
      </c>
      <c r="P13" s="6">
        <v>0.96499999999999997</v>
      </c>
      <c r="Q13" s="6">
        <v>0.93279999999999996</v>
      </c>
      <c r="R13" s="6">
        <v>0.9456</v>
      </c>
    </row>
    <row r="14" spans="2:20" ht="14.25" customHeight="1" thickBot="1" x14ac:dyDescent="0.3">
      <c r="B14" s="5" t="s">
        <v>26</v>
      </c>
      <c r="C14" s="6">
        <v>0.92979999999999996</v>
      </c>
      <c r="D14" s="6">
        <v>0.94710000000000005</v>
      </c>
      <c r="E14" s="6">
        <v>0.91790000000000005</v>
      </c>
      <c r="F14" s="6">
        <v>0.94710000000000005</v>
      </c>
      <c r="G14" s="6">
        <v>0.90149999999999997</v>
      </c>
      <c r="H14" s="6">
        <v>0.94710000000000005</v>
      </c>
      <c r="I14" s="6">
        <v>0.94710000000000005</v>
      </c>
      <c r="J14" s="6">
        <v>0.95599999999999996</v>
      </c>
      <c r="K14" s="6">
        <v>0.91790000000000005</v>
      </c>
      <c r="L14" s="6">
        <v>0.95789999999999997</v>
      </c>
      <c r="M14" s="6">
        <v>0.92769999999999997</v>
      </c>
      <c r="N14" s="6">
        <v>0.94940000000000002</v>
      </c>
      <c r="O14" s="6">
        <v>0.92500000000000004</v>
      </c>
      <c r="P14" s="6">
        <v>0.93330000000000002</v>
      </c>
      <c r="Q14" s="6">
        <v>0.92989999999999995</v>
      </c>
      <c r="R14" s="6">
        <v>0.9355</v>
      </c>
    </row>
    <row r="15" spans="2:20" ht="14.25" customHeight="1" thickBot="1" x14ac:dyDescent="0.3">
      <c r="B15" s="8" t="s">
        <v>27</v>
      </c>
      <c r="C15" s="9">
        <v>0.91839999999999999</v>
      </c>
      <c r="D15" s="9">
        <v>0.93289999999999995</v>
      </c>
      <c r="E15" s="9">
        <v>0.90890000000000004</v>
      </c>
      <c r="F15" s="9">
        <v>0.92800000000000005</v>
      </c>
      <c r="G15" s="9">
        <v>0.89480000000000004</v>
      </c>
      <c r="H15" s="9">
        <v>0.92800000000000005</v>
      </c>
      <c r="I15" s="9">
        <v>0.92800000000000005</v>
      </c>
      <c r="J15" s="9">
        <v>0.92800000000000005</v>
      </c>
      <c r="K15" s="9">
        <v>0.90900000000000003</v>
      </c>
      <c r="L15" s="9">
        <v>0.92059999999999997</v>
      </c>
      <c r="M15" s="9">
        <v>0.89990000000000003</v>
      </c>
      <c r="N15" s="9">
        <v>0.9264</v>
      </c>
      <c r="O15" s="9">
        <v>0.89500000000000002</v>
      </c>
      <c r="P15" s="9">
        <v>0.9</v>
      </c>
      <c r="Q15" s="9">
        <v>0.93179999999999996</v>
      </c>
      <c r="R15" s="9">
        <v>0.93179999999999996</v>
      </c>
    </row>
    <row r="16" spans="2:20" ht="14.25" customHeight="1" thickTop="1" x14ac:dyDescent="0.25">
      <c r="B16" s="134" t="s">
        <v>29</v>
      </c>
      <c r="C16" s="132"/>
      <c r="D16" s="132"/>
      <c r="E16" s="132"/>
      <c r="F16" s="132"/>
      <c r="G16" s="132"/>
      <c r="H16" s="132"/>
      <c r="I16" s="132"/>
      <c r="J16" s="132"/>
      <c r="K16" s="132"/>
      <c r="L16" s="132"/>
      <c r="M16" s="132"/>
      <c r="N16" s="132"/>
      <c r="O16" s="132"/>
      <c r="P16" s="132"/>
      <c r="Q16" s="132"/>
      <c r="R16" s="132"/>
    </row>
    <row r="17" spans="2:21" ht="14.25" customHeight="1" thickBot="1" x14ac:dyDescent="0.3">
      <c r="B17" s="5" t="s">
        <v>22</v>
      </c>
      <c r="C17" s="6">
        <v>0.94710000000000005</v>
      </c>
      <c r="D17" s="6">
        <v>0.94779999999999998</v>
      </c>
      <c r="E17" s="6">
        <v>0.93920000000000003</v>
      </c>
      <c r="F17" s="6">
        <v>0.94779999999999998</v>
      </c>
      <c r="G17" s="6">
        <v>0.93920000000000003</v>
      </c>
      <c r="H17" s="6">
        <v>0.94779999999999998</v>
      </c>
      <c r="I17" s="6">
        <v>0.94779999999999998</v>
      </c>
      <c r="J17" s="6">
        <v>0.94779999999999998</v>
      </c>
      <c r="K17" s="6">
        <v>0.93920000000000003</v>
      </c>
      <c r="L17" s="6">
        <v>0.94640000000000002</v>
      </c>
      <c r="M17" s="6">
        <v>0.92730000000000001</v>
      </c>
      <c r="N17" s="6">
        <v>0.94740000000000002</v>
      </c>
      <c r="O17" s="6">
        <v>0.94740000000000002</v>
      </c>
      <c r="P17" s="6">
        <v>0.96419999999999995</v>
      </c>
      <c r="Q17" s="6">
        <v>0.94510000000000005</v>
      </c>
      <c r="R17" s="6">
        <v>0.94510000000000005</v>
      </c>
      <c r="T17" s="7" t="s">
        <v>120</v>
      </c>
    </row>
    <row r="18" spans="2:21" ht="14.25" customHeight="1" thickBot="1" x14ac:dyDescent="0.3">
      <c r="B18" s="5" t="s">
        <v>23</v>
      </c>
      <c r="C18" s="6">
        <v>0.92469999999999997</v>
      </c>
      <c r="D18" s="6">
        <v>0.93510000000000004</v>
      </c>
      <c r="E18" s="6">
        <v>0.92779999999999996</v>
      </c>
      <c r="F18" s="6">
        <v>0.93510000000000004</v>
      </c>
      <c r="G18" s="6">
        <v>0.91049999999999998</v>
      </c>
      <c r="H18" s="6">
        <v>0.93510000000000004</v>
      </c>
      <c r="I18" s="6">
        <v>0.93510000000000004</v>
      </c>
      <c r="J18" s="6">
        <v>0.93510000000000004</v>
      </c>
      <c r="K18" s="6">
        <v>0.92779999999999996</v>
      </c>
      <c r="L18" s="6">
        <v>0.94399999999999995</v>
      </c>
      <c r="M18" s="6">
        <v>0.93140000000000001</v>
      </c>
      <c r="N18" s="6">
        <v>0.94740000000000002</v>
      </c>
      <c r="O18" s="6">
        <v>0.93600000000000005</v>
      </c>
      <c r="P18" s="6">
        <v>0.95740000000000003</v>
      </c>
      <c r="Q18" s="6">
        <v>0.94199999999999995</v>
      </c>
      <c r="R18" s="6">
        <v>0.94199999999999995</v>
      </c>
    </row>
    <row r="19" spans="2:21" ht="14.25" customHeight="1" thickBot="1" x14ac:dyDescent="0.3">
      <c r="B19" s="5" t="s">
        <v>24</v>
      </c>
      <c r="C19" s="6">
        <v>0.92710000000000004</v>
      </c>
      <c r="D19" s="6">
        <v>0.93489999999999995</v>
      </c>
      <c r="E19" s="6">
        <v>0.92490000000000006</v>
      </c>
      <c r="F19" s="6">
        <v>0.93489999999999995</v>
      </c>
      <c r="G19" s="6">
        <v>0.90739999999999998</v>
      </c>
      <c r="H19" s="6">
        <v>0.93489999999999995</v>
      </c>
      <c r="I19" s="6">
        <v>0.93489999999999995</v>
      </c>
      <c r="J19" s="6">
        <v>0.93489999999999995</v>
      </c>
      <c r="K19" s="6">
        <v>0.92490000000000006</v>
      </c>
      <c r="L19" s="6">
        <v>0.94740000000000002</v>
      </c>
      <c r="M19" s="6">
        <v>0.93730000000000002</v>
      </c>
      <c r="N19" s="6">
        <v>0.93730000000000002</v>
      </c>
      <c r="O19" s="6">
        <v>0.92430000000000001</v>
      </c>
      <c r="P19" s="6">
        <v>0.95630000000000004</v>
      </c>
      <c r="Q19" s="6">
        <v>0.94179999999999997</v>
      </c>
      <c r="R19" s="6">
        <v>0.94879999999999998</v>
      </c>
    </row>
    <row r="20" spans="2:21" ht="14.25" customHeight="1" thickBot="1" x14ac:dyDescent="0.3">
      <c r="B20" s="5" t="s">
        <v>25</v>
      </c>
      <c r="C20" s="6">
        <v>0.94740000000000002</v>
      </c>
      <c r="D20" s="6">
        <v>0.93430000000000002</v>
      </c>
      <c r="E20" s="6">
        <v>0.92459999999999998</v>
      </c>
      <c r="F20" s="6">
        <v>0.93430000000000002</v>
      </c>
      <c r="G20" s="6">
        <v>0.90720000000000001</v>
      </c>
      <c r="H20" s="6">
        <v>0.93430000000000002</v>
      </c>
      <c r="I20" s="6">
        <v>0.93430000000000002</v>
      </c>
      <c r="J20" s="6">
        <v>0.93430000000000002</v>
      </c>
      <c r="K20" s="6">
        <v>0.92459999999999998</v>
      </c>
      <c r="L20" s="6">
        <v>0.94699999999999995</v>
      </c>
      <c r="M20" s="6">
        <v>0.92220000000000002</v>
      </c>
      <c r="N20" s="6">
        <v>0.93510000000000004</v>
      </c>
      <c r="O20" s="6">
        <v>0.93510000000000004</v>
      </c>
      <c r="P20" s="6">
        <v>0.95089999999999997</v>
      </c>
      <c r="Q20" s="6">
        <v>0.93769999999999998</v>
      </c>
      <c r="R20" s="6">
        <v>0.95120000000000005</v>
      </c>
    </row>
    <row r="21" spans="2:21" ht="14.25" customHeight="1" thickBot="1" x14ac:dyDescent="0.3">
      <c r="B21" s="5" t="s">
        <v>26</v>
      </c>
      <c r="C21" s="6">
        <v>0.92710000000000004</v>
      </c>
      <c r="D21" s="6">
        <v>0.9365</v>
      </c>
      <c r="E21" s="6">
        <v>0.92210000000000003</v>
      </c>
      <c r="F21" s="6">
        <v>0.9365</v>
      </c>
      <c r="G21" s="6">
        <v>0.91</v>
      </c>
      <c r="H21" s="6">
        <v>0.9365</v>
      </c>
      <c r="I21" s="6">
        <v>0.9365</v>
      </c>
      <c r="J21" s="6">
        <v>0.9365</v>
      </c>
      <c r="K21" s="6">
        <v>0.92210000000000003</v>
      </c>
      <c r="L21" s="6">
        <v>0.94940000000000002</v>
      </c>
      <c r="M21" s="6">
        <v>0.92620000000000002</v>
      </c>
      <c r="N21" s="6">
        <v>0.94040000000000001</v>
      </c>
      <c r="O21" s="6">
        <v>0.92200000000000004</v>
      </c>
      <c r="P21" s="6">
        <v>0.93330000000000002</v>
      </c>
      <c r="Q21" s="6">
        <v>0.92030000000000001</v>
      </c>
      <c r="R21" s="6">
        <v>0.92030000000000001</v>
      </c>
    </row>
    <row r="22" spans="2:21" ht="14.25" customHeight="1" thickBot="1" x14ac:dyDescent="0.3">
      <c r="B22" s="8" t="s">
        <v>27</v>
      </c>
      <c r="C22" s="9">
        <v>0.92</v>
      </c>
      <c r="D22" s="9">
        <v>0.93540000000000001</v>
      </c>
      <c r="E22" s="9">
        <v>0.91210000000000002</v>
      </c>
      <c r="F22" s="9">
        <v>0.93540000000000001</v>
      </c>
      <c r="G22" s="9">
        <v>0.89659999999999995</v>
      </c>
      <c r="H22" s="9">
        <v>0.93540000000000001</v>
      </c>
      <c r="I22" s="9">
        <v>0.93540000000000001</v>
      </c>
      <c r="J22" s="9">
        <v>0.93540000000000001</v>
      </c>
      <c r="K22" s="9">
        <v>0.91210000000000002</v>
      </c>
      <c r="L22" s="9">
        <v>0.92700000000000005</v>
      </c>
      <c r="M22" s="9">
        <v>0.90169999999999995</v>
      </c>
      <c r="N22" s="9">
        <v>0.93330000000000002</v>
      </c>
      <c r="O22" s="9">
        <v>0.90649999999999997</v>
      </c>
      <c r="P22" s="9">
        <v>0.90059999999999996</v>
      </c>
      <c r="Q22" s="9">
        <v>0.93740000000000001</v>
      </c>
      <c r="R22" s="9">
        <v>0.93740000000000001</v>
      </c>
    </row>
    <row r="23" spans="2:21" ht="14.25" customHeight="1" thickTop="1" x14ac:dyDescent="0.25">
      <c r="B23" s="134" t="s">
        <v>30</v>
      </c>
      <c r="C23" s="132"/>
      <c r="D23" s="132"/>
      <c r="E23" s="132"/>
      <c r="F23" s="132"/>
      <c r="G23" s="132"/>
      <c r="H23" s="132"/>
      <c r="I23" s="132"/>
      <c r="J23" s="132"/>
      <c r="K23" s="132"/>
      <c r="L23" s="132"/>
      <c r="M23" s="132"/>
      <c r="N23" s="132"/>
      <c r="O23" s="132"/>
      <c r="P23" s="132"/>
      <c r="Q23" s="132"/>
      <c r="R23" s="132"/>
    </row>
    <row r="24" spans="2:21" ht="14.25" customHeight="1" thickBot="1" x14ac:dyDescent="0.3">
      <c r="B24" s="5" t="s">
        <v>22</v>
      </c>
      <c r="C24" s="6">
        <v>0.93769999999999998</v>
      </c>
      <c r="D24" s="6">
        <v>0.94569999999999999</v>
      </c>
      <c r="E24" s="6">
        <v>0.93530000000000002</v>
      </c>
      <c r="F24" s="6">
        <v>0.94569999999999999</v>
      </c>
      <c r="G24" s="6">
        <v>0.92889999999999995</v>
      </c>
      <c r="H24" s="6">
        <v>0.94569999999999999</v>
      </c>
      <c r="I24" s="6">
        <v>0.94569999999999999</v>
      </c>
      <c r="J24" s="6">
        <v>0.94569999999999999</v>
      </c>
      <c r="K24" s="6">
        <v>0.93530000000000002</v>
      </c>
      <c r="L24" s="6">
        <v>0.93930000000000002</v>
      </c>
      <c r="M24" s="6">
        <v>0.93359999999999999</v>
      </c>
      <c r="N24" s="6">
        <v>0.95430000000000004</v>
      </c>
      <c r="O24" s="6">
        <v>0.94969999999999999</v>
      </c>
      <c r="P24" s="6">
        <v>0.93630000000000002</v>
      </c>
      <c r="Q24" s="6">
        <v>0.94979999999999998</v>
      </c>
      <c r="R24" s="6">
        <v>0.94979999999999998</v>
      </c>
      <c r="T24" s="7" t="s">
        <v>119</v>
      </c>
      <c r="U24" s="7"/>
    </row>
    <row r="25" spans="2:21" ht="14.25" customHeight="1" thickBot="1" x14ac:dyDescent="0.3">
      <c r="B25" s="5" t="s">
        <v>23</v>
      </c>
      <c r="C25" s="6">
        <v>0.9375</v>
      </c>
      <c r="D25" s="6">
        <v>0.93520000000000003</v>
      </c>
      <c r="E25" s="6">
        <v>0.92349999999999999</v>
      </c>
      <c r="F25" s="6">
        <v>0.93520000000000003</v>
      </c>
      <c r="G25" s="6">
        <v>0.90920000000000001</v>
      </c>
      <c r="H25" s="6">
        <v>0.93520000000000003</v>
      </c>
      <c r="I25" s="6">
        <v>0.93520000000000003</v>
      </c>
      <c r="J25" s="6">
        <v>0.93520000000000003</v>
      </c>
      <c r="K25" s="6">
        <v>0.92349999999999999</v>
      </c>
      <c r="L25" s="6">
        <v>0.9395</v>
      </c>
      <c r="M25" s="6">
        <v>0.93220000000000003</v>
      </c>
      <c r="N25" s="6">
        <v>0.93869999999999998</v>
      </c>
      <c r="O25" s="6">
        <v>0.9244</v>
      </c>
      <c r="P25" s="6">
        <v>0.93310000000000004</v>
      </c>
      <c r="Q25" s="6">
        <v>0.95220000000000005</v>
      </c>
      <c r="R25" s="6">
        <v>0.95220000000000005</v>
      </c>
    </row>
    <row r="26" spans="2:21" ht="14.25" customHeight="1" thickBot="1" x14ac:dyDescent="0.3">
      <c r="B26" s="5" t="s">
        <v>24</v>
      </c>
      <c r="C26" s="6">
        <v>0.94379999999999997</v>
      </c>
      <c r="D26" s="6">
        <v>0.93479999999999996</v>
      </c>
      <c r="E26" s="6">
        <v>0.92400000000000004</v>
      </c>
      <c r="F26" s="6">
        <v>0.93479999999999996</v>
      </c>
      <c r="G26" s="6">
        <v>0.93359999999999999</v>
      </c>
      <c r="H26" s="6">
        <v>0.93479999999999996</v>
      </c>
      <c r="I26" s="6">
        <v>0.93479999999999996</v>
      </c>
      <c r="J26" s="6">
        <v>0.93479999999999996</v>
      </c>
      <c r="K26" s="6">
        <v>0.92400000000000004</v>
      </c>
      <c r="L26" s="6">
        <v>0.94189999999999996</v>
      </c>
      <c r="M26" s="6">
        <v>0.93510000000000004</v>
      </c>
      <c r="N26" s="6">
        <v>0.93059999999999998</v>
      </c>
      <c r="O26" s="6">
        <v>0.9304</v>
      </c>
      <c r="P26" s="6">
        <v>0.94440000000000002</v>
      </c>
      <c r="Q26" s="6">
        <v>0.95860000000000001</v>
      </c>
      <c r="R26" s="6">
        <v>0.96060000000000001</v>
      </c>
    </row>
    <row r="27" spans="2:21" ht="14.25" customHeight="1" thickBot="1" x14ac:dyDescent="0.3">
      <c r="B27" s="5" t="s">
        <v>25</v>
      </c>
      <c r="C27" s="6">
        <v>0.94740000000000002</v>
      </c>
      <c r="D27" s="6">
        <v>0.93630000000000002</v>
      </c>
      <c r="E27" s="6">
        <v>0.92900000000000005</v>
      </c>
      <c r="F27" s="6">
        <v>0.93630000000000002</v>
      </c>
      <c r="G27" s="6">
        <v>0.91180000000000005</v>
      </c>
      <c r="H27" s="6">
        <v>0.93630000000000002</v>
      </c>
      <c r="I27" s="6">
        <v>0.93630000000000002</v>
      </c>
      <c r="J27" s="6">
        <v>0.93630000000000002</v>
      </c>
      <c r="K27" s="6">
        <v>0.92900000000000005</v>
      </c>
      <c r="L27" s="6">
        <v>0.95299999999999996</v>
      </c>
      <c r="M27" s="6">
        <v>0.92310000000000003</v>
      </c>
      <c r="N27" s="6">
        <v>0.94359999999999999</v>
      </c>
      <c r="O27" s="6">
        <v>0.93510000000000004</v>
      </c>
      <c r="P27" s="6">
        <v>0.94689999999999996</v>
      </c>
      <c r="Q27" s="6">
        <v>0.93320000000000003</v>
      </c>
      <c r="R27" s="6">
        <v>0.94699999999999995</v>
      </c>
    </row>
    <row r="28" spans="2:21" ht="14.25" customHeight="1" thickBot="1" x14ac:dyDescent="0.3">
      <c r="B28" s="5" t="s">
        <v>26</v>
      </c>
      <c r="C28" s="6">
        <v>0.92469999999999997</v>
      </c>
      <c r="D28" s="6">
        <v>0.93510000000000004</v>
      </c>
      <c r="E28" s="6">
        <v>0.92559999999999998</v>
      </c>
      <c r="F28" s="6">
        <v>0.93510000000000004</v>
      </c>
      <c r="G28" s="6">
        <v>0.91049999999999998</v>
      </c>
      <c r="H28" s="6">
        <v>0.93510000000000004</v>
      </c>
      <c r="I28" s="6">
        <v>0.93510000000000004</v>
      </c>
      <c r="J28" s="6">
        <v>0.93510000000000004</v>
      </c>
      <c r="K28" s="6">
        <v>0.92559999999999998</v>
      </c>
      <c r="L28" s="6">
        <v>0.95750000000000002</v>
      </c>
      <c r="M28" s="6">
        <v>0.92749999999999999</v>
      </c>
      <c r="N28" s="6">
        <v>0.93730000000000002</v>
      </c>
      <c r="O28" s="6">
        <v>0.93730000000000002</v>
      </c>
      <c r="P28" s="6">
        <v>0.93479999999999996</v>
      </c>
      <c r="Q28" s="6">
        <v>0.92330000000000001</v>
      </c>
      <c r="R28" s="6">
        <v>0.92530000000000001</v>
      </c>
    </row>
    <row r="29" spans="2:21" ht="14.25" customHeight="1" thickBot="1" x14ac:dyDescent="0.3">
      <c r="B29" s="8" t="s">
        <v>27</v>
      </c>
      <c r="C29" s="9">
        <v>0.92649999999999999</v>
      </c>
      <c r="D29" s="9">
        <v>0.93200000000000005</v>
      </c>
      <c r="E29" s="9">
        <v>0.9103</v>
      </c>
      <c r="F29" s="9">
        <v>0.93200000000000005</v>
      </c>
      <c r="G29" s="9">
        <v>0.8921</v>
      </c>
      <c r="H29" s="9">
        <v>0.93200000000000005</v>
      </c>
      <c r="I29" s="9">
        <v>0.93200000000000005</v>
      </c>
      <c r="J29" s="9">
        <v>0.93200000000000005</v>
      </c>
      <c r="K29" s="9">
        <v>0.9103</v>
      </c>
      <c r="L29" s="9">
        <v>0.92400000000000004</v>
      </c>
      <c r="M29" s="9">
        <v>0.89870000000000005</v>
      </c>
      <c r="N29" s="9">
        <v>0.92400000000000004</v>
      </c>
      <c r="O29" s="9">
        <v>0.91490000000000005</v>
      </c>
      <c r="P29" s="9">
        <v>0.93210000000000004</v>
      </c>
      <c r="Q29" s="9">
        <v>0.93500000000000005</v>
      </c>
      <c r="R29" s="9">
        <v>0.93500000000000005</v>
      </c>
    </row>
    <row r="30" spans="2:21" ht="14.25" customHeight="1" thickTop="1" x14ac:dyDescent="0.25">
      <c r="B30" s="134" t="s">
        <v>31</v>
      </c>
      <c r="C30" s="132"/>
      <c r="D30" s="132"/>
      <c r="E30" s="132"/>
      <c r="F30" s="132"/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132"/>
    </row>
    <row r="31" spans="2:21" ht="14.25" customHeight="1" thickBot="1" x14ac:dyDescent="0.3">
      <c r="B31" s="5" t="s">
        <v>22</v>
      </c>
      <c r="C31" s="6">
        <v>0.93889999999999996</v>
      </c>
      <c r="D31" s="6">
        <v>0.94689999999999996</v>
      </c>
      <c r="E31" s="6">
        <v>0.94030000000000002</v>
      </c>
      <c r="F31" s="6">
        <v>0.94689999999999996</v>
      </c>
      <c r="G31" s="6">
        <v>0.92969999999999997</v>
      </c>
      <c r="H31" s="6">
        <v>0.94689999999999996</v>
      </c>
      <c r="I31" s="6">
        <v>0.94689999999999996</v>
      </c>
      <c r="J31" s="6">
        <v>0.94689999999999996</v>
      </c>
      <c r="K31" s="6">
        <v>0.94030000000000002</v>
      </c>
      <c r="L31" s="6">
        <v>0.93640000000000001</v>
      </c>
      <c r="M31" s="6">
        <v>0.92869999999999997</v>
      </c>
      <c r="N31" s="6">
        <v>0.95340000000000003</v>
      </c>
      <c r="O31" s="6">
        <v>0.9415</v>
      </c>
      <c r="P31" s="6">
        <v>0.94</v>
      </c>
      <c r="Q31" s="6">
        <v>0.94879999999999998</v>
      </c>
      <c r="R31" s="6">
        <v>0.94879999999999998</v>
      </c>
      <c r="T31" s="7" t="s">
        <v>113</v>
      </c>
    </row>
    <row r="32" spans="2:21" ht="14.25" customHeight="1" thickBot="1" x14ac:dyDescent="0.3">
      <c r="B32" s="5" t="s">
        <v>23</v>
      </c>
      <c r="C32" s="6">
        <v>0.92710000000000004</v>
      </c>
      <c r="D32" s="6">
        <v>0.93540000000000001</v>
      </c>
      <c r="E32" s="6">
        <v>0.92930000000000001</v>
      </c>
      <c r="F32" s="6">
        <v>0.93540000000000001</v>
      </c>
      <c r="G32" s="6">
        <v>0.90710000000000002</v>
      </c>
      <c r="H32" s="6">
        <v>0.93540000000000001</v>
      </c>
      <c r="I32" s="6">
        <v>0.93540000000000001</v>
      </c>
      <c r="J32" s="6">
        <v>0.93540000000000001</v>
      </c>
      <c r="K32" s="6">
        <v>0.92930000000000001</v>
      </c>
      <c r="L32" s="6">
        <v>0.93820000000000003</v>
      </c>
      <c r="M32" s="6">
        <v>0.93899999999999995</v>
      </c>
      <c r="N32" s="6">
        <v>0.94740000000000002</v>
      </c>
      <c r="O32" s="6">
        <v>0.93600000000000005</v>
      </c>
      <c r="P32" s="6">
        <v>0.94269999999999998</v>
      </c>
      <c r="Q32" s="6">
        <v>0.93440000000000001</v>
      </c>
      <c r="R32" s="6">
        <v>0.93440000000000001</v>
      </c>
    </row>
    <row r="33" spans="2:20" ht="14.25" customHeight="1" thickBot="1" x14ac:dyDescent="0.3">
      <c r="B33" s="5" t="s">
        <v>24</v>
      </c>
      <c r="C33" s="6">
        <v>0.9375</v>
      </c>
      <c r="D33" s="6">
        <v>0.93440000000000001</v>
      </c>
      <c r="E33" s="6">
        <v>0.92630000000000001</v>
      </c>
      <c r="F33" s="6">
        <v>0.93440000000000001</v>
      </c>
      <c r="G33" s="6">
        <v>0.90739999999999998</v>
      </c>
      <c r="H33" s="6">
        <v>0.93440000000000001</v>
      </c>
      <c r="I33" s="6">
        <v>0.93440000000000001</v>
      </c>
      <c r="J33" s="6">
        <v>0.93440000000000001</v>
      </c>
      <c r="K33" s="6">
        <v>0.92630000000000001</v>
      </c>
      <c r="L33" s="6">
        <v>0.94289999999999996</v>
      </c>
      <c r="M33" s="6">
        <v>0.93359999999999999</v>
      </c>
      <c r="N33" s="6">
        <v>0.92930000000000001</v>
      </c>
      <c r="O33" s="6">
        <v>0.91890000000000005</v>
      </c>
      <c r="P33" s="6">
        <v>0.94979999999999998</v>
      </c>
      <c r="Q33" s="6">
        <v>0.94699999999999995</v>
      </c>
      <c r="R33" s="6">
        <v>0.95199999999999996</v>
      </c>
    </row>
    <row r="34" spans="2:20" ht="14.25" customHeight="1" thickBot="1" x14ac:dyDescent="0.3">
      <c r="B34" s="5" t="s">
        <v>25</v>
      </c>
      <c r="C34" s="6">
        <v>0.94440000000000002</v>
      </c>
      <c r="D34" s="6">
        <v>0.94020000000000004</v>
      </c>
      <c r="E34" s="6">
        <v>0.92710000000000004</v>
      </c>
      <c r="F34" s="6">
        <v>0.94020000000000004</v>
      </c>
      <c r="G34" s="6">
        <v>0.91190000000000004</v>
      </c>
      <c r="H34" s="6">
        <v>0.94020000000000004</v>
      </c>
      <c r="I34" s="6">
        <v>0.94020000000000004</v>
      </c>
      <c r="J34" s="6">
        <v>0.94020000000000004</v>
      </c>
      <c r="K34" s="6">
        <v>0.92710000000000004</v>
      </c>
      <c r="L34" s="6">
        <v>0.9556</v>
      </c>
      <c r="M34" s="6">
        <v>0.9264</v>
      </c>
      <c r="N34" s="6">
        <v>0.93730000000000002</v>
      </c>
      <c r="O34" s="6">
        <v>0.92430000000000001</v>
      </c>
      <c r="P34" s="6">
        <v>0.94410000000000005</v>
      </c>
      <c r="Q34" s="6">
        <v>0.93920000000000003</v>
      </c>
      <c r="R34" s="6">
        <v>0.95309999999999995</v>
      </c>
    </row>
    <row r="35" spans="2:20" ht="14.25" customHeight="1" thickBot="1" x14ac:dyDescent="0.3">
      <c r="B35" s="5" t="s">
        <v>26</v>
      </c>
      <c r="C35" s="6">
        <v>0.92710000000000004</v>
      </c>
      <c r="D35" s="6">
        <v>0.93479999999999996</v>
      </c>
      <c r="E35" s="6">
        <v>0.92910000000000004</v>
      </c>
      <c r="F35" s="6">
        <v>0.93479999999999996</v>
      </c>
      <c r="G35" s="6">
        <v>0.91</v>
      </c>
      <c r="H35" s="6">
        <v>0.93479999999999996</v>
      </c>
      <c r="I35" s="6">
        <v>0.93479999999999996</v>
      </c>
      <c r="J35" s="6">
        <v>0.93479999999999996</v>
      </c>
      <c r="K35" s="6">
        <v>0.92910000000000004</v>
      </c>
      <c r="L35" s="6">
        <v>0.94940000000000002</v>
      </c>
      <c r="M35" s="6">
        <v>0.92630000000000001</v>
      </c>
      <c r="N35" s="6">
        <v>0.94359999999999999</v>
      </c>
      <c r="O35" s="6">
        <v>0.91559999999999997</v>
      </c>
      <c r="P35" s="6">
        <v>0.9304</v>
      </c>
      <c r="Q35" s="6">
        <v>0.92569999999999997</v>
      </c>
      <c r="R35" s="6">
        <v>0.93110000000000004</v>
      </c>
    </row>
    <row r="36" spans="2:20" ht="14.25" customHeight="1" thickBot="1" x14ac:dyDescent="0.3">
      <c r="B36" s="8" t="s">
        <v>27</v>
      </c>
      <c r="C36" s="9">
        <v>0.92759999999999998</v>
      </c>
      <c r="D36" s="9">
        <v>0.93620000000000003</v>
      </c>
      <c r="E36" s="9">
        <v>0.90869999999999995</v>
      </c>
      <c r="F36" s="9">
        <v>0.93620000000000003</v>
      </c>
      <c r="G36" s="9">
        <v>0.89319999999999999</v>
      </c>
      <c r="H36" s="9">
        <v>0.93620000000000003</v>
      </c>
      <c r="I36" s="9">
        <v>0.93620000000000003</v>
      </c>
      <c r="J36" s="9">
        <v>0.93620000000000003</v>
      </c>
      <c r="K36" s="9">
        <v>0.90869999999999995</v>
      </c>
      <c r="L36" s="9">
        <v>0.91979999999999995</v>
      </c>
      <c r="M36" s="9">
        <v>0.90639999999999998</v>
      </c>
      <c r="N36" s="9">
        <v>0.93049999999999999</v>
      </c>
      <c r="O36" s="9">
        <v>0.91369999999999996</v>
      </c>
      <c r="P36" s="9">
        <v>0.91420000000000001</v>
      </c>
      <c r="Q36" s="9">
        <v>0.93149999999999999</v>
      </c>
      <c r="R36" s="9">
        <v>0.93149999999999999</v>
      </c>
    </row>
    <row r="37" spans="2:20" ht="14.25" customHeight="1" thickTop="1" x14ac:dyDescent="0.25">
      <c r="B37" s="134" t="s">
        <v>32</v>
      </c>
      <c r="C37" s="132"/>
      <c r="D37" s="132"/>
      <c r="E37" s="132"/>
      <c r="F37" s="132"/>
      <c r="G37" s="132"/>
      <c r="H37" s="132"/>
      <c r="I37" s="132"/>
      <c r="J37" s="132"/>
      <c r="K37" s="132"/>
      <c r="L37" s="132"/>
      <c r="M37" s="132"/>
      <c r="N37" s="132"/>
      <c r="O37" s="132"/>
      <c r="P37" s="132"/>
      <c r="Q37" s="132"/>
      <c r="R37" s="132"/>
    </row>
    <row r="38" spans="2:20" ht="14.25" customHeight="1" thickBot="1" x14ac:dyDescent="0.3">
      <c r="B38" s="5" t="s">
        <v>22</v>
      </c>
      <c r="C38" s="6">
        <v>0.91930000000000001</v>
      </c>
      <c r="D38" s="6">
        <v>0.94320000000000004</v>
      </c>
      <c r="E38" s="6">
        <v>0.93559999999999999</v>
      </c>
      <c r="F38" s="6">
        <v>0.94320000000000004</v>
      </c>
      <c r="G38" s="6">
        <v>0.91620000000000001</v>
      </c>
      <c r="H38" s="6">
        <v>0.94320000000000004</v>
      </c>
      <c r="I38" s="6">
        <v>0.94320000000000004</v>
      </c>
      <c r="J38" s="6">
        <v>0.94320000000000004</v>
      </c>
      <c r="K38" s="6">
        <v>0.93559999999999999</v>
      </c>
      <c r="L38" s="6">
        <v>0.95179999999999998</v>
      </c>
      <c r="M38" s="6">
        <v>0.92879999999999996</v>
      </c>
      <c r="N38" s="6">
        <v>0.90710000000000002</v>
      </c>
      <c r="O38" s="6">
        <v>0.93559999999999999</v>
      </c>
      <c r="P38" s="6">
        <v>0.90949999999999998</v>
      </c>
      <c r="Q38" s="6">
        <v>0.9294</v>
      </c>
      <c r="R38" s="6">
        <v>0.93630000000000002</v>
      </c>
      <c r="T38" s="7" t="s">
        <v>114</v>
      </c>
    </row>
    <row r="39" spans="2:20" ht="14.25" customHeight="1" thickBot="1" x14ac:dyDescent="0.3">
      <c r="B39" s="5" t="s">
        <v>23</v>
      </c>
      <c r="C39" s="6">
        <v>0.9375</v>
      </c>
      <c r="D39" s="6">
        <v>0.93369999999999997</v>
      </c>
      <c r="E39" s="6">
        <v>0.9264</v>
      </c>
      <c r="F39" s="6">
        <v>0.93369999999999997</v>
      </c>
      <c r="G39" s="6">
        <v>0.90629999999999999</v>
      </c>
      <c r="H39" s="6">
        <v>0.93369999999999997</v>
      </c>
      <c r="I39" s="6">
        <v>0.93369999999999997</v>
      </c>
      <c r="J39" s="6">
        <v>0.93369999999999997</v>
      </c>
      <c r="K39" s="6">
        <v>0.9264</v>
      </c>
      <c r="L39" s="6">
        <v>0.94379999999999997</v>
      </c>
      <c r="M39" s="6">
        <v>0.92859999999999998</v>
      </c>
      <c r="N39" s="6">
        <v>0.92020000000000002</v>
      </c>
      <c r="O39" s="6">
        <v>0.92859999999999998</v>
      </c>
      <c r="P39" s="6">
        <v>0.92349999999999999</v>
      </c>
      <c r="Q39" s="6">
        <v>0.9405</v>
      </c>
      <c r="R39" s="6">
        <v>0.9405</v>
      </c>
    </row>
    <row r="40" spans="2:20" ht="14.25" customHeight="1" thickBot="1" x14ac:dyDescent="0.3">
      <c r="B40" s="5" t="s">
        <v>24</v>
      </c>
      <c r="C40" s="6">
        <v>0.94379999999999997</v>
      </c>
      <c r="D40" s="6">
        <v>0.93830000000000002</v>
      </c>
      <c r="E40" s="6">
        <v>0.9294</v>
      </c>
      <c r="F40" s="6">
        <v>0.93830000000000002</v>
      </c>
      <c r="G40" s="6">
        <v>0.90890000000000004</v>
      </c>
      <c r="H40" s="6">
        <v>0.93830000000000002</v>
      </c>
      <c r="I40" s="6">
        <v>0.93830000000000002</v>
      </c>
      <c r="J40" s="6">
        <v>0.93830000000000002</v>
      </c>
      <c r="K40" s="6">
        <v>0.9294</v>
      </c>
      <c r="L40" s="6">
        <v>0.94069999999999998</v>
      </c>
      <c r="M40" s="6">
        <v>0.93049999999999999</v>
      </c>
      <c r="N40" s="6">
        <v>0.91759999999999997</v>
      </c>
      <c r="O40" s="6">
        <v>0.93110000000000004</v>
      </c>
      <c r="P40" s="6">
        <v>0.92230000000000001</v>
      </c>
      <c r="Q40" s="6">
        <v>0.93769999999999998</v>
      </c>
      <c r="R40" s="6">
        <v>0.94020000000000004</v>
      </c>
    </row>
    <row r="41" spans="2:20" ht="14.25" customHeight="1" thickBot="1" x14ac:dyDescent="0.3">
      <c r="B41" s="5" t="s">
        <v>25</v>
      </c>
      <c r="C41" s="6">
        <v>0.92469999999999997</v>
      </c>
      <c r="D41" s="6">
        <v>0.93640000000000001</v>
      </c>
      <c r="E41" s="6">
        <v>0.92730000000000001</v>
      </c>
      <c r="F41" s="6">
        <v>0.93640000000000001</v>
      </c>
      <c r="G41" s="6">
        <v>0.91010000000000002</v>
      </c>
      <c r="H41" s="6">
        <v>0.93640000000000001</v>
      </c>
      <c r="I41" s="6">
        <v>0.93640000000000001</v>
      </c>
      <c r="J41" s="6">
        <v>0.93640000000000001</v>
      </c>
      <c r="K41" s="6">
        <v>0.92730000000000001</v>
      </c>
      <c r="L41" s="6">
        <v>0.95499999999999996</v>
      </c>
      <c r="M41" s="6">
        <v>0.92230000000000001</v>
      </c>
      <c r="N41" s="6">
        <v>0.92230000000000001</v>
      </c>
      <c r="O41" s="6">
        <v>0.93330000000000002</v>
      </c>
      <c r="P41" s="6">
        <v>0.92320000000000002</v>
      </c>
      <c r="Q41" s="6">
        <v>0.93410000000000004</v>
      </c>
      <c r="R41" s="6">
        <v>0.93730000000000002</v>
      </c>
    </row>
    <row r="42" spans="2:20" ht="14.25" customHeight="1" thickBot="1" x14ac:dyDescent="0.3">
      <c r="B42" s="5" t="s">
        <v>26</v>
      </c>
      <c r="C42" s="6">
        <v>0.92930000000000001</v>
      </c>
      <c r="D42" s="6">
        <v>0.93889999999999996</v>
      </c>
      <c r="E42" s="6">
        <v>0.93130000000000002</v>
      </c>
      <c r="F42" s="6">
        <v>0.93889999999999996</v>
      </c>
      <c r="G42" s="6">
        <v>0.91180000000000005</v>
      </c>
      <c r="H42" s="6">
        <v>0.93889999999999996</v>
      </c>
      <c r="I42" s="6">
        <v>0.93889999999999996</v>
      </c>
      <c r="J42" s="6">
        <v>0.93889999999999996</v>
      </c>
      <c r="K42" s="6">
        <v>0.93130000000000002</v>
      </c>
      <c r="L42" s="6">
        <v>0.95579999999999998</v>
      </c>
      <c r="M42" s="6">
        <v>0.92220000000000002</v>
      </c>
      <c r="N42" s="6">
        <v>0.92400000000000004</v>
      </c>
      <c r="O42" s="6">
        <v>0.93510000000000004</v>
      </c>
      <c r="P42" s="6">
        <v>0.92600000000000005</v>
      </c>
      <c r="Q42" s="6">
        <v>0.91569999999999996</v>
      </c>
      <c r="R42" s="6">
        <v>0.91669999999999996</v>
      </c>
    </row>
    <row r="43" spans="2:20" ht="14.25" customHeight="1" thickBot="1" x14ac:dyDescent="0.3">
      <c r="B43" s="8" t="s">
        <v>27</v>
      </c>
      <c r="C43" s="9">
        <v>0.92290000000000005</v>
      </c>
      <c r="D43" s="9">
        <v>0.92300000000000004</v>
      </c>
      <c r="E43" s="9">
        <v>0.91110000000000002</v>
      </c>
      <c r="F43" s="9">
        <v>0.92300000000000004</v>
      </c>
      <c r="G43" s="9">
        <v>0.89559999999999995</v>
      </c>
      <c r="H43" s="9">
        <v>0.92300000000000004</v>
      </c>
      <c r="I43" s="9">
        <v>0.92300000000000004</v>
      </c>
      <c r="J43" s="9">
        <v>0.92300000000000004</v>
      </c>
      <c r="K43" s="9">
        <v>0.91110000000000002</v>
      </c>
      <c r="L43" s="9">
        <v>0.9284</v>
      </c>
      <c r="M43" s="9">
        <v>0.90110000000000001</v>
      </c>
      <c r="N43" s="9">
        <v>0.91080000000000005</v>
      </c>
      <c r="O43" s="9">
        <v>0.91379999999999995</v>
      </c>
      <c r="P43" s="9">
        <v>0.90990000000000004</v>
      </c>
      <c r="Q43" s="9">
        <v>0.92469999999999997</v>
      </c>
      <c r="R43" s="9">
        <v>0.93469999999999998</v>
      </c>
    </row>
    <row r="44" spans="2:20" ht="14.25" customHeight="1" thickTop="1" x14ac:dyDescent="0.25">
      <c r="B44" s="134" t="s">
        <v>33</v>
      </c>
      <c r="C44" s="132"/>
      <c r="D44" s="132"/>
      <c r="E44" s="132"/>
      <c r="F44" s="132"/>
      <c r="G44" s="132"/>
      <c r="H44" s="132"/>
      <c r="I44" s="132"/>
      <c r="J44" s="132"/>
      <c r="K44" s="132"/>
      <c r="L44" s="132"/>
      <c r="M44" s="132"/>
      <c r="N44" s="132"/>
      <c r="O44" s="132"/>
      <c r="P44" s="132"/>
      <c r="Q44" s="132"/>
      <c r="R44" s="132"/>
    </row>
    <row r="45" spans="2:20" ht="14.25" customHeight="1" thickBot="1" x14ac:dyDescent="0.3">
      <c r="B45" s="5" t="s">
        <v>22</v>
      </c>
      <c r="C45" s="6">
        <v>0.93059999999999998</v>
      </c>
      <c r="D45" s="6">
        <v>0.91779999999999995</v>
      </c>
      <c r="E45" s="6">
        <v>0.90490000000000004</v>
      </c>
      <c r="F45" s="6">
        <v>0.91779999999999995</v>
      </c>
      <c r="G45" s="6">
        <v>0.89239999999999997</v>
      </c>
      <c r="H45" s="6">
        <v>0.91779999999999995</v>
      </c>
      <c r="I45" s="6">
        <v>0.91779999999999995</v>
      </c>
      <c r="J45" s="6">
        <v>0.91779999999999995</v>
      </c>
      <c r="K45" s="6">
        <v>0.90490000000000004</v>
      </c>
      <c r="L45" s="6">
        <v>0.94059999999999999</v>
      </c>
      <c r="M45" s="6">
        <v>0.92710000000000004</v>
      </c>
      <c r="N45" s="6">
        <v>0.94540000000000002</v>
      </c>
      <c r="O45" s="6">
        <v>0.93500000000000005</v>
      </c>
      <c r="P45" s="6">
        <v>0.94179999999999997</v>
      </c>
      <c r="Q45" s="6">
        <v>0.93589999999999995</v>
      </c>
      <c r="R45" s="6">
        <v>0.94630000000000003</v>
      </c>
      <c r="T45" s="7" t="s">
        <v>126</v>
      </c>
    </row>
    <row r="46" spans="2:20" ht="14.25" customHeight="1" thickBot="1" x14ac:dyDescent="0.3">
      <c r="B46" s="5" t="s">
        <v>23</v>
      </c>
      <c r="C46" s="6">
        <v>0.94040000000000001</v>
      </c>
      <c r="D46" s="6">
        <v>0.92859999999999998</v>
      </c>
      <c r="E46" s="6">
        <v>0.91590000000000005</v>
      </c>
      <c r="F46" s="6">
        <v>0.92859999999999998</v>
      </c>
      <c r="G46" s="6">
        <v>0.90659999999999996</v>
      </c>
      <c r="H46" s="6">
        <v>0.92859999999999998</v>
      </c>
      <c r="I46" s="6">
        <v>0.92859999999999998</v>
      </c>
      <c r="J46" s="6">
        <v>0.92859999999999998</v>
      </c>
      <c r="K46" s="6">
        <v>0.91590000000000005</v>
      </c>
      <c r="L46" s="6">
        <v>0.93500000000000005</v>
      </c>
      <c r="M46" s="6">
        <v>0.93500000000000005</v>
      </c>
      <c r="N46" s="6">
        <v>0.92520000000000002</v>
      </c>
      <c r="O46" s="6">
        <v>0.93559999999999999</v>
      </c>
      <c r="P46" s="6">
        <v>0.93869999999999998</v>
      </c>
      <c r="Q46" s="6">
        <v>0.93669999999999998</v>
      </c>
      <c r="R46" s="6">
        <v>0.94630000000000003</v>
      </c>
    </row>
    <row r="47" spans="2:20" ht="14.25" customHeight="1" thickBot="1" x14ac:dyDescent="0.3">
      <c r="B47" s="5" t="s">
        <v>24</v>
      </c>
      <c r="C47" s="6">
        <v>0.9375</v>
      </c>
      <c r="D47" s="6">
        <v>0.92759999999999998</v>
      </c>
      <c r="E47" s="6">
        <v>0.91830000000000001</v>
      </c>
      <c r="F47" s="6">
        <v>0.92759999999999998</v>
      </c>
      <c r="G47" s="6">
        <v>0.90480000000000005</v>
      </c>
      <c r="H47" s="6">
        <v>0.92759999999999998</v>
      </c>
      <c r="I47" s="6">
        <v>0.92759999999999998</v>
      </c>
      <c r="J47" s="6">
        <v>0.92759999999999998</v>
      </c>
      <c r="K47" s="6">
        <v>0.91830000000000001</v>
      </c>
      <c r="L47" s="6">
        <v>0.94520000000000004</v>
      </c>
      <c r="M47" s="6">
        <v>0.93130000000000002</v>
      </c>
      <c r="N47" s="6">
        <v>0.90410000000000001</v>
      </c>
      <c r="O47" s="6">
        <v>0.93330000000000002</v>
      </c>
      <c r="P47" s="6">
        <v>0.93330000000000002</v>
      </c>
      <c r="Q47" s="6">
        <v>0.93759999999999999</v>
      </c>
      <c r="R47" s="6">
        <v>0.93989999999999996</v>
      </c>
    </row>
    <row r="48" spans="2:20" ht="14.25" customHeight="1" thickBot="1" x14ac:dyDescent="0.3">
      <c r="B48" s="5" t="s">
        <v>25</v>
      </c>
      <c r="C48" s="6">
        <v>0.92969999999999997</v>
      </c>
      <c r="D48" s="6">
        <v>0.94599999999999995</v>
      </c>
      <c r="E48" s="6">
        <v>0.92130000000000001</v>
      </c>
      <c r="F48" s="6">
        <v>0.94599999999999995</v>
      </c>
      <c r="G48" s="6">
        <v>0.89890000000000003</v>
      </c>
      <c r="H48" s="6">
        <v>0.94599999999999995</v>
      </c>
      <c r="I48" s="6">
        <v>0.94599999999999995</v>
      </c>
      <c r="J48" s="6">
        <v>0.94599999999999995</v>
      </c>
      <c r="K48" s="6">
        <v>0.92130000000000001</v>
      </c>
      <c r="L48" s="6">
        <v>0.95250000000000001</v>
      </c>
      <c r="M48" s="6">
        <v>0.91890000000000005</v>
      </c>
      <c r="N48" s="6">
        <v>0.93330000000000002</v>
      </c>
      <c r="O48" s="6">
        <v>0.92500000000000004</v>
      </c>
      <c r="P48" s="6">
        <v>0.94930000000000003</v>
      </c>
      <c r="Q48" s="6">
        <v>0.92900000000000005</v>
      </c>
      <c r="R48" s="6">
        <v>0.92900000000000005</v>
      </c>
    </row>
    <row r="49" spans="2:20" ht="14.25" customHeight="1" thickBot="1" x14ac:dyDescent="0.3">
      <c r="B49" s="5" t="s">
        <v>26</v>
      </c>
      <c r="C49" s="6">
        <v>0.92930000000000001</v>
      </c>
      <c r="D49" s="6">
        <v>0.9274</v>
      </c>
      <c r="E49" s="6">
        <v>0.92130000000000001</v>
      </c>
      <c r="F49" s="6">
        <v>0.9274</v>
      </c>
      <c r="G49" s="6">
        <v>0.90410000000000001</v>
      </c>
      <c r="H49" s="6">
        <v>0.9274</v>
      </c>
      <c r="I49" s="6">
        <v>0.9274</v>
      </c>
      <c r="J49" s="6">
        <v>0.9274</v>
      </c>
      <c r="K49" s="6">
        <v>0.92130000000000001</v>
      </c>
      <c r="L49" s="6">
        <v>0.95099999999999996</v>
      </c>
      <c r="M49" s="6">
        <v>0.9264</v>
      </c>
      <c r="N49" s="6">
        <v>0.92500000000000004</v>
      </c>
      <c r="O49" s="6">
        <v>0.92759999999999998</v>
      </c>
      <c r="P49" s="6">
        <v>0.93359999999999999</v>
      </c>
      <c r="Q49" s="6">
        <v>0.91620000000000001</v>
      </c>
      <c r="R49" s="6">
        <v>0.92130000000000001</v>
      </c>
    </row>
    <row r="50" spans="2:20" ht="14.25" customHeight="1" thickBot="1" x14ac:dyDescent="0.3">
      <c r="B50" s="8" t="s">
        <v>27</v>
      </c>
      <c r="C50" s="6">
        <v>0.92869999999999997</v>
      </c>
      <c r="D50" s="9">
        <v>0.92049999999999998</v>
      </c>
      <c r="E50" s="6">
        <v>0.91139999999999999</v>
      </c>
      <c r="F50" s="9">
        <v>0.92049999999999998</v>
      </c>
      <c r="G50" s="6">
        <v>0.89429999999999998</v>
      </c>
      <c r="H50" s="9">
        <v>0.92049999999999998</v>
      </c>
      <c r="I50" s="9">
        <v>0.92049999999999998</v>
      </c>
      <c r="J50" s="9">
        <v>0.92049999999999998</v>
      </c>
      <c r="K50" s="6">
        <v>0.91139999999999999</v>
      </c>
      <c r="L50" s="6">
        <v>0.93340000000000001</v>
      </c>
      <c r="M50" s="6">
        <v>0.89900000000000002</v>
      </c>
      <c r="N50" s="6">
        <v>0.92320000000000002</v>
      </c>
      <c r="O50" s="6">
        <v>0.89100000000000001</v>
      </c>
      <c r="P50" s="6">
        <v>0.93300000000000005</v>
      </c>
      <c r="Q50" s="6">
        <v>0.90949999999999998</v>
      </c>
      <c r="R50" s="6">
        <v>0.91479999999999995</v>
      </c>
    </row>
    <row r="51" spans="2:20" ht="14.25" customHeight="1" thickTop="1" x14ac:dyDescent="0.25">
      <c r="B51" s="134" t="s">
        <v>34</v>
      </c>
      <c r="C51" s="132"/>
      <c r="D51" s="132"/>
      <c r="E51" s="132"/>
      <c r="F51" s="132"/>
      <c r="G51" s="132"/>
      <c r="H51" s="132"/>
      <c r="I51" s="132"/>
      <c r="J51" s="132"/>
      <c r="K51" s="132"/>
      <c r="L51" s="132"/>
      <c r="M51" s="132"/>
      <c r="N51" s="132"/>
      <c r="O51" s="132"/>
      <c r="P51" s="132"/>
      <c r="Q51" s="132"/>
      <c r="R51" s="132"/>
    </row>
    <row r="52" spans="2:20" ht="14.25" customHeight="1" thickBot="1" x14ac:dyDescent="0.3">
      <c r="B52" s="5" t="s">
        <v>22</v>
      </c>
      <c r="C52" s="6">
        <v>0.94159999999999999</v>
      </c>
      <c r="D52" s="6">
        <v>0.94199999999999995</v>
      </c>
      <c r="E52" s="6">
        <v>0.93230000000000002</v>
      </c>
      <c r="F52" s="6">
        <v>0.94199999999999995</v>
      </c>
      <c r="G52" s="6">
        <v>0.93230000000000002</v>
      </c>
      <c r="H52" s="6">
        <v>0.94199999999999995</v>
      </c>
      <c r="I52" s="6">
        <v>0.94199999999999995</v>
      </c>
      <c r="J52" s="6">
        <v>0.94199999999999995</v>
      </c>
      <c r="K52" s="6">
        <v>0.93230000000000002</v>
      </c>
      <c r="L52" s="6">
        <v>0.94799999999999995</v>
      </c>
      <c r="M52" s="6">
        <v>0.93530000000000002</v>
      </c>
      <c r="N52" s="6">
        <v>0.9496</v>
      </c>
      <c r="O52" s="6">
        <v>0.94389999999999996</v>
      </c>
      <c r="P52" s="6">
        <v>0.94240000000000002</v>
      </c>
      <c r="Q52" s="6">
        <v>0.94869999999999999</v>
      </c>
      <c r="R52" s="6">
        <v>0.94869999999999999</v>
      </c>
    </row>
    <row r="53" spans="2:20" ht="14.25" customHeight="1" thickBot="1" x14ac:dyDescent="0.3">
      <c r="B53" s="5" t="s">
        <v>23</v>
      </c>
      <c r="C53" s="6">
        <v>0.93579999999999997</v>
      </c>
      <c r="D53" s="6">
        <v>0.92859999999999998</v>
      </c>
      <c r="E53" s="6">
        <v>0.91590000000000005</v>
      </c>
      <c r="F53" s="6">
        <v>0.92859999999999998</v>
      </c>
      <c r="G53" s="6">
        <v>0.90659999999999996</v>
      </c>
      <c r="H53" s="6">
        <v>0.92859999999999998</v>
      </c>
      <c r="I53" s="6">
        <v>0.92859999999999998</v>
      </c>
      <c r="J53" s="6">
        <v>0.92859999999999998</v>
      </c>
      <c r="K53" s="6">
        <v>0.91590000000000005</v>
      </c>
      <c r="L53" s="6">
        <v>0.93989999999999996</v>
      </c>
      <c r="M53" s="6">
        <v>0.92859999999999998</v>
      </c>
      <c r="N53" s="6">
        <v>0.94499999999999995</v>
      </c>
      <c r="O53" s="6">
        <v>0.94040000000000001</v>
      </c>
      <c r="P53" s="6">
        <v>0.92630000000000001</v>
      </c>
      <c r="Q53" s="6">
        <v>0.95289999999999997</v>
      </c>
      <c r="R53" s="6">
        <v>0.95289999999999997</v>
      </c>
      <c r="T53" s="7" t="s">
        <v>121</v>
      </c>
    </row>
    <row r="54" spans="2:20" ht="14.25" customHeight="1" thickBot="1" x14ac:dyDescent="0.3">
      <c r="B54" s="5" t="s">
        <v>24</v>
      </c>
      <c r="C54" s="6">
        <v>0.92930000000000001</v>
      </c>
      <c r="D54" s="6">
        <v>0.9496</v>
      </c>
      <c r="E54" s="6">
        <v>0.92</v>
      </c>
      <c r="F54" s="6">
        <v>0.9496</v>
      </c>
      <c r="G54" s="6">
        <v>0.90990000000000004</v>
      </c>
      <c r="H54" s="6">
        <v>0.9496</v>
      </c>
      <c r="I54" s="6">
        <v>0.9496</v>
      </c>
      <c r="J54" s="6">
        <v>0.9496</v>
      </c>
      <c r="K54" s="6">
        <v>0.92</v>
      </c>
      <c r="L54" s="6">
        <v>0.93989999999999996</v>
      </c>
      <c r="M54" s="6">
        <v>0.93730000000000002</v>
      </c>
      <c r="N54" s="6">
        <v>0.92430000000000001</v>
      </c>
      <c r="O54" s="6">
        <v>0.92430000000000001</v>
      </c>
      <c r="P54" s="6">
        <v>0.94740000000000002</v>
      </c>
      <c r="Q54" s="6">
        <v>0.94269999999999998</v>
      </c>
      <c r="R54" s="6">
        <v>0.94769999999999999</v>
      </c>
    </row>
    <row r="55" spans="2:20" ht="14.25" customHeight="1" thickBot="1" x14ac:dyDescent="0.3">
      <c r="B55" s="5" t="s">
        <v>25</v>
      </c>
      <c r="C55" s="6">
        <v>0.94710000000000005</v>
      </c>
      <c r="D55" s="6">
        <v>0.93730000000000002</v>
      </c>
      <c r="E55" s="6">
        <v>0.92779999999999996</v>
      </c>
      <c r="F55" s="6">
        <v>0.93730000000000002</v>
      </c>
      <c r="G55" s="6">
        <v>0.91279999999999994</v>
      </c>
      <c r="H55" s="6">
        <v>0.93730000000000002</v>
      </c>
      <c r="I55" s="6">
        <v>0.93730000000000002</v>
      </c>
      <c r="J55" s="6">
        <v>0.93730000000000002</v>
      </c>
      <c r="K55" s="6">
        <v>0.92779999999999996</v>
      </c>
      <c r="L55" s="6">
        <v>0.95199999999999996</v>
      </c>
      <c r="M55" s="6">
        <v>0.9264</v>
      </c>
      <c r="N55" s="6">
        <v>0.94740000000000002</v>
      </c>
      <c r="O55" s="6">
        <v>0.93330000000000002</v>
      </c>
      <c r="P55" s="6">
        <v>0.94350000000000001</v>
      </c>
      <c r="Q55" s="6">
        <v>0.9375</v>
      </c>
      <c r="R55" s="6">
        <v>0.9395</v>
      </c>
    </row>
    <row r="56" spans="2:20" ht="14.25" customHeight="1" thickBot="1" x14ac:dyDescent="0.3">
      <c r="B56" s="5" t="s">
        <v>26</v>
      </c>
      <c r="C56" s="6">
        <v>0.92969999999999997</v>
      </c>
      <c r="D56" s="6">
        <v>0.94499999999999995</v>
      </c>
      <c r="E56" s="6">
        <v>0.93489999999999995</v>
      </c>
      <c r="F56" s="6">
        <v>0.94499999999999995</v>
      </c>
      <c r="G56" s="6">
        <v>0.91990000000000005</v>
      </c>
      <c r="H56" s="6">
        <v>0.94499999999999995</v>
      </c>
      <c r="I56" s="6">
        <v>0.94499999999999995</v>
      </c>
      <c r="J56" s="6">
        <v>0.94499999999999995</v>
      </c>
      <c r="K56" s="6">
        <v>0.93489999999999995</v>
      </c>
      <c r="L56" s="6">
        <v>0.95199999999999996</v>
      </c>
      <c r="M56" s="6">
        <v>0.92430000000000001</v>
      </c>
      <c r="N56" s="6">
        <v>0.94930000000000003</v>
      </c>
      <c r="O56" s="6">
        <v>0.92230000000000001</v>
      </c>
      <c r="P56" s="6">
        <v>0.93330000000000002</v>
      </c>
      <c r="Q56" s="6">
        <v>0.92230000000000001</v>
      </c>
      <c r="R56" s="6">
        <v>0.92530000000000001</v>
      </c>
    </row>
    <row r="57" spans="2:20" ht="14.25" customHeight="1" thickBot="1" x14ac:dyDescent="0.3">
      <c r="B57" s="5" t="s">
        <v>27</v>
      </c>
      <c r="C57" s="6">
        <v>0.92100000000000004</v>
      </c>
      <c r="D57" s="9">
        <v>0.93589999999999995</v>
      </c>
      <c r="E57" s="9">
        <v>0.89849999999999997</v>
      </c>
      <c r="F57" s="9">
        <v>0.93589999999999995</v>
      </c>
      <c r="G57" s="6">
        <v>0.88370000000000004</v>
      </c>
      <c r="H57" s="9">
        <v>0.93589999999999995</v>
      </c>
      <c r="I57" s="9">
        <v>0.93589999999999995</v>
      </c>
      <c r="J57" s="9">
        <v>0.93589999999999995</v>
      </c>
      <c r="K57" s="9">
        <v>0.89849999999999997</v>
      </c>
      <c r="L57" s="6">
        <v>0.9244</v>
      </c>
      <c r="M57" s="6">
        <v>0.89859999999999995</v>
      </c>
      <c r="N57" s="6">
        <v>0.92979999999999996</v>
      </c>
      <c r="O57" s="6">
        <v>0.90790000000000004</v>
      </c>
      <c r="P57" s="6">
        <v>0.90759999999999996</v>
      </c>
      <c r="Q57" s="6">
        <v>0.93820000000000003</v>
      </c>
      <c r="R57" s="6">
        <v>0.93820000000000003</v>
      </c>
    </row>
    <row r="58" spans="2:20" ht="14.25" customHeight="1" x14ac:dyDescent="0.25"/>
    <row r="59" spans="2:20" ht="14.25" customHeight="1" x14ac:dyDescent="0.25"/>
    <row r="60" spans="2:20" ht="14.25" customHeight="1" x14ac:dyDescent="0.25"/>
    <row r="61" spans="2:20" ht="14.25" customHeight="1" x14ac:dyDescent="0.25"/>
    <row r="62" spans="2:20" ht="14.25" customHeight="1" x14ac:dyDescent="0.25"/>
    <row r="63" spans="2:20" ht="14.25" customHeight="1" x14ac:dyDescent="0.25"/>
    <row r="64" spans="2:20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mergeCells count="8">
    <mergeCell ref="B37:R37"/>
    <mergeCell ref="B44:R44"/>
    <mergeCell ref="B51:R51"/>
    <mergeCell ref="B2:R2"/>
    <mergeCell ref="B9:R9"/>
    <mergeCell ref="B16:R16"/>
    <mergeCell ref="B23:R23"/>
    <mergeCell ref="B30:R30"/>
  </mergeCells>
  <pageMargins left="0.7" right="0.7" top="0.75" bottom="0.75" header="0" footer="0"/>
  <pageSetup orientation="landscape"/>
  <headerFooter>
    <oddFooter>&amp;C_x000D_&amp;1#&amp;"Calibri"&amp;10&amp;K000000 Classified as General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B1526"/>
  </sheetPr>
  <dimension ref="B1:R1001"/>
  <sheetViews>
    <sheetView showGridLines="0" workbookViewId="0">
      <selection activeCell="E23" sqref="E23"/>
    </sheetView>
  </sheetViews>
  <sheetFormatPr defaultColWidth="14.42578125" defaultRowHeight="15" customHeight="1" x14ac:dyDescent="0.25"/>
  <cols>
    <col min="1" max="1" width="4.42578125" customWidth="1"/>
    <col min="2" max="2" width="20.42578125" customWidth="1"/>
    <col min="3" max="13" width="11.85546875" customWidth="1"/>
    <col min="14" max="16" width="8.7109375" customWidth="1"/>
    <col min="17" max="17" width="9.28515625" bestFit="1" customWidth="1"/>
    <col min="18" max="18" width="11" bestFit="1" customWidth="1"/>
    <col min="19" max="26" width="8.7109375" customWidth="1"/>
  </cols>
  <sheetData>
    <row r="1" spans="2:18" ht="15" customHeight="1" thickBot="1" x14ac:dyDescent="0.3"/>
    <row r="2" spans="2:18" ht="17.45" customHeight="1" thickBot="1" x14ac:dyDescent="0.35">
      <c r="B2" s="144" t="s">
        <v>0</v>
      </c>
      <c r="C2" s="74" t="s">
        <v>1</v>
      </c>
      <c r="D2" s="74" t="s">
        <v>2</v>
      </c>
      <c r="E2" s="74" t="s">
        <v>3</v>
      </c>
      <c r="F2" s="74" t="s">
        <v>4</v>
      </c>
      <c r="G2" s="74" t="s">
        <v>104</v>
      </c>
      <c r="H2" s="74" t="s">
        <v>105</v>
      </c>
      <c r="I2" s="74">
        <v>711</v>
      </c>
      <c r="J2" s="74" t="s">
        <v>5</v>
      </c>
      <c r="K2" s="74" t="s">
        <v>8</v>
      </c>
      <c r="L2" s="74" t="s">
        <v>6</v>
      </c>
      <c r="M2" s="74" t="s">
        <v>7</v>
      </c>
      <c r="N2" s="74" t="s">
        <v>9</v>
      </c>
      <c r="O2" s="74" t="s">
        <v>10</v>
      </c>
      <c r="P2" s="74" t="s">
        <v>11</v>
      </c>
      <c r="Q2" s="74" t="s">
        <v>106</v>
      </c>
      <c r="R2" s="75" t="s">
        <v>107</v>
      </c>
    </row>
    <row r="3" spans="2:18" ht="14.25" customHeight="1" thickTop="1" x14ac:dyDescent="0.25">
      <c r="B3" s="145" t="s">
        <v>12</v>
      </c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2"/>
      <c r="O3" s="132"/>
      <c r="P3" s="132"/>
      <c r="Q3" s="132"/>
      <c r="R3" s="133"/>
    </row>
    <row r="4" spans="2:18" ht="14.25" customHeight="1" x14ac:dyDescent="0.25">
      <c r="B4" s="139" t="s">
        <v>13</v>
      </c>
      <c r="C4" s="3">
        <v>0.9054803788186605</v>
      </c>
      <c r="D4" s="3">
        <v>0.86614763176339238</v>
      </c>
      <c r="E4" s="3">
        <v>0.86614763176339238</v>
      </c>
      <c r="F4" s="3">
        <v>0.86614763176339238</v>
      </c>
      <c r="G4" s="3">
        <v>0.86614763176339238</v>
      </c>
      <c r="H4" s="3">
        <v>0.86614763176339238</v>
      </c>
      <c r="I4" s="3">
        <v>0.86614763176339238</v>
      </c>
      <c r="J4" s="3">
        <v>0.86614763176339238</v>
      </c>
      <c r="K4" s="3">
        <v>0.86614763176339238</v>
      </c>
      <c r="L4" s="3">
        <v>0.82359353316259298</v>
      </c>
      <c r="M4" s="3">
        <v>0.82685060270046684</v>
      </c>
      <c r="N4" s="3">
        <v>0.84788354251047449</v>
      </c>
      <c r="O4" s="3">
        <v>0.81841574451832588</v>
      </c>
      <c r="P4" s="3">
        <v>0.73548681012751493</v>
      </c>
      <c r="Q4" s="3">
        <v>0.80693023525370999</v>
      </c>
      <c r="R4" s="140">
        <v>0.80693023525370999</v>
      </c>
    </row>
    <row r="5" spans="2:18" ht="14.25" customHeight="1" x14ac:dyDescent="0.25">
      <c r="B5" s="139" t="s">
        <v>14</v>
      </c>
      <c r="C5" s="3">
        <v>0.92469999999999997</v>
      </c>
      <c r="D5" s="3">
        <v>0.95009999999999994</v>
      </c>
      <c r="E5" s="3">
        <v>0.95009999999999994</v>
      </c>
      <c r="F5" s="3">
        <v>0.95009999999999994</v>
      </c>
      <c r="G5" s="3">
        <v>0.95009999999999994</v>
      </c>
      <c r="H5" s="3">
        <v>0.95009999999999994</v>
      </c>
      <c r="I5" s="3">
        <v>0.95009999999999994</v>
      </c>
      <c r="J5" s="3">
        <v>0.95009999999999994</v>
      </c>
      <c r="K5" s="3">
        <v>0.95009999999999994</v>
      </c>
      <c r="L5" s="3">
        <v>0.93469999999999998</v>
      </c>
      <c r="M5" s="3" t="s">
        <v>15</v>
      </c>
      <c r="N5" s="3" t="s">
        <v>15</v>
      </c>
      <c r="O5" s="3">
        <v>0.92600000000000005</v>
      </c>
      <c r="P5" s="3" t="s">
        <v>15</v>
      </c>
      <c r="Q5" s="3">
        <v>0.93240000000000001</v>
      </c>
      <c r="R5" s="140">
        <v>0.93240000000000001</v>
      </c>
    </row>
    <row r="6" spans="2:18" ht="14.25" customHeight="1" x14ac:dyDescent="0.25">
      <c r="B6" s="139" t="s">
        <v>16</v>
      </c>
      <c r="C6" s="3" t="s">
        <v>15</v>
      </c>
      <c r="D6" s="3">
        <v>0.90429999999999999</v>
      </c>
      <c r="E6" s="3">
        <v>0.90429999999999999</v>
      </c>
      <c r="F6" s="3">
        <v>0.90429999999999999</v>
      </c>
      <c r="G6" s="3">
        <v>0.90429999999999999</v>
      </c>
      <c r="H6" s="3">
        <v>0.90429999999999999</v>
      </c>
      <c r="I6" s="3">
        <v>0.90429999999999999</v>
      </c>
      <c r="J6" s="3">
        <v>0.90429999999999999</v>
      </c>
      <c r="K6" s="3">
        <v>0.90429999999999999</v>
      </c>
      <c r="L6" s="3">
        <v>0.82799999999999996</v>
      </c>
      <c r="M6" s="3">
        <v>0.83530000000000004</v>
      </c>
      <c r="N6" s="3">
        <v>0.83899999999999997</v>
      </c>
      <c r="O6" s="3">
        <v>0.81810000000000005</v>
      </c>
      <c r="P6" s="3" t="s">
        <v>15</v>
      </c>
      <c r="Q6" s="3">
        <v>0.82550000000000001</v>
      </c>
      <c r="R6" s="140">
        <v>0.82550000000000001</v>
      </c>
    </row>
    <row r="7" spans="2:18" ht="14.25" customHeight="1" thickBot="1" x14ac:dyDescent="0.3">
      <c r="B7" s="139" t="s">
        <v>17</v>
      </c>
      <c r="C7" s="3">
        <v>0.80250190765555374</v>
      </c>
      <c r="D7" s="3">
        <v>0.74193254061173541</v>
      </c>
      <c r="E7" s="3">
        <v>0.74193254061173541</v>
      </c>
      <c r="F7" s="3">
        <v>0.74193254061173541</v>
      </c>
      <c r="G7" s="3">
        <v>0.74193254061173541</v>
      </c>
      <c r="H7" s="3">
        <v>0.74193254061173541</v>
      </c>
      <c r="I7" s="3">
        <v>0.74193254061173541</v>
      </c>
      <c r="J7" s="3">
        <v>0.74193254061173541</v>
      </c>
      <c r="K7" s="3">
        <v>0.74193254061173541</v>
      </c>
      <c r="L7" s="3">
        <v>0.78914320698839846</v>
      </c>
      <c r="M7" s="3">
        <v>0.71849530250765936</v>
      </c>
      <c r="N7" s="3">
        <v>0.81558005041767601</v>
      </c>
      <c r="O7" s="3">
        <v>0.79639235280136289</v>
      </c>
      <c r="P7" s="3">
        <v>0.76734549953312237</v>
      </c>
      <c r="Q7" s="3">
        <v>0.79026971089970843</v>
      </c>
      <c r="R7" s="140">
        <v>0.79026971089970843</v>
      </c>
    </row>
    <row r="8" spans="2:18" ht="14.25" customHeight="1" thickTop="1" x14ac:dyDescent="0.25">
      <c r="B8" s="145" t="s">
        <v>18</v>
      </c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2"/>
      <c r="O8" s="132"/>
      <c r="P8" s="132"/>
      <c r="Q8" s="132"/>
      <c r="R8" s="133"/>
    </row>
    <row r="9" spans="2:18" ht="14.25" customHeight="1" thickBot="1" x14ac:dyDescent="0.3">
      <c r="B9" s="141" t="s">
        <v>19</v>
      </c>
      <c r="C9" s="142">
        <v>0.83265049699698868</v>
      </c>
      <c r="D9" s="142">
        <v>0.71923920548516551</v>
      </c>
      <c r="E9" s="142">
        <v>0.66778922090858917</v>
      </c>
      <c r="F9" s="142">
        <v>0.72040979209074651</v>
      </c>
      <c r="G9" s="142">
        <v>0.66735437012500354</v>
      </c>
      <c r="H9" s="142">
        <v>0.73128071791517857</v>
      </c>
      <c r="I9" s="142">
        <v>0.76593909608506905</v>
      </c>
      <c r="J9" s="148">
        <v>0.75808558416813598</v>
      </c>
      <c r="K9" s="148">
        <v>0.64584745622109607</v>
      </c>
      <c r="L9" s="142">
        <v>0.83171244752290607</v>
      </c>
      <c r="M9" s="142">
        <v>0.82080862290779044</v>
      </c>
      <c r="N9" s="142">
        <v>0.66082322995653742</v>
      </c>
      <c r="O9" s="142">
        <v>0.83305483083292542</v>
      </c>
      <c r="P9" s="142">
        <v>0.78069953109439338</v>
      </c>
      <c r="Q9" s="142">
        <v>0.83077221075222352</v>
      </c>
      <c r="R9" s="143">
        <v>0.82844044938622452</v>
      </c>
    </row>
    <row r="10" spans="2:18" ht="14.25" customHeight="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2:18" ht="14.25" customHeight="1" x14ac:dyDescent="0.25"/>
    <row r="12" spans="2:18" ht="14.25" customHeight="1" x14ac:dyDescent="0.25"/>
    <row r="13" spans="2:18" ht="14.25" customHeight="1" x14ac:dyDescent="0.25"/>
    <row r="14" spans="2:18" ht="14.25" customHeight="1" x14ac:dyDescent="0.25"/>
    <row r="15" spans="2:18" ht="14.25" customHeight="1" x14ac:dyDescent="0.25"/>
    <row r="16" spans="2:18" ht="14.25" customHeight="1" x14ac:dyDescent="0.25">
      <c r="D16" s="16"/>
      <c r="E16" s="11"/>
      <c r="F16" s="11"/>
    </row>
    <row r="17" spans="4:6" ht="14.25" customHeight="1" x14ac:dyDescent="0.25">
      <c r="D17" s="16"/>
      <c r="E17" s="11"/>
      <c r="F17" s="11"/>
    </row>
    <row r="18" spans="4:6" ht="14.25" customHeight="1" x14ac:dyDescent="0.25">
      <c r="D18" s="16"/>
      <c r="E18" s="11"/>
      <c r="F18" s="11"/>
    </row>
    <row r="19" spans="4:6" ht="14.25" customHeight="1" x14ac:dyDescent="0.25">
      <c r="D19" s="16"/>
      <c r="E19" s="11"/>
      <c r="F19" s="11"/>
    </row>
    <row r="20" spans="4:6" ht="14.25" customHeight="1" x14ac:dyDescent="0.25">
      <c r="D20" s="16"/>
      <c r="E20" s="11"/>
      <c r="F20" s="11"/>
    </row>
    <row r="21" spans="4:6" ht="14.25" customHeight="1" x14ac:dyDescent="0.25">
      <c r="D21" s="16"/>
      <c r="E21" s="11"/>
      <c r="F21" s="11"/>
    </row>
    <row r="22" spans="4:6" ht="14.25" customHeight="1" x14ac:dyDescent="0.25">
      <c r="D22" s="16"/>
      <c r="E22" s="11"/>
      <c r="F22" s="11"/>
    </row>
    <row r="23" spans="4:6" ht="14.25" customHeight="1" x14ac:dyDescent="0.25">
      <c r="D23" s="16"/>
      <c r="E23" s="11"/>
      <c r="F23" s="11"/>
    </row>
    <row r="24" spans="4:6" ht="14.25" customHeight="1" x14ac:dyDescent="0.25">
      <c r="D24" s="16"/>
      <c r="E24" s="11"/>
      <c r="F24" s="11"/>
    </row>
    <row r="25" spans="4:6" ht="14.25" customHeight="1" x14ac:dyDescent="0.25">
      <c r="D25" s="16"/>
      <c r="E25" s="11"/>
      <c r="F25" s="11"/>
    </row>
    <row r="26" spans="4:6" ht="14.25" customHeight="1" x14ac:dyDescent="0.25">
      <c r="D26" s="16"/>
      <c r="E26" s="11"/>
      <c r="F26" s="11"/>
    </row>
    <row r="27" spans="4:6" ht="14.25" customHeight="1" x14ac:dyDescent="0.25">
      <c r="D27" s="16"/>
      <c r="E27" s="11"/>
      <c r="F27" s="11"/>
    </row>
    <row r="28" spans="4:6" ht="14.25" customHeight="1" x14ac:dyDescent="0.25">
      <c r="D28" s="16"/>
      <c r="E28" s="11"/>
    </row>
    <row r="29" spans="4:6" ht="14.25" customHeight="1" x14ac:dyDescent="0.25">
      <c r="D29" s="16"/>
      <c r="E29" s="11"/>
    </row>
    <row r="30" spans="4:6" ht="14.25" customHeight="1" x14ac:dyDescent="0.25">
      <c r="D30" s="16"/>
      <c r="E30" s="11"/>
    </row>
    <row r="31" spans="4:6" ht="14.25" customHeight="1" x14ac:dyDescent="0.25">
      <c r="D31" s="16"/>
      <c r="E31" s="11"/>
    </row>
    <row r="32" spans="4:6" ht="14.25" customHeight="1" x14ac:dyDescent="0.25">
      <c r="D32" s="16"/>
      <c r="E32" s="11"/>
    </row>
    <row r="33" spans="4:6" ht="14.25" customHeight="1" x14ac:dyDescent="0.25">
      <c r="D33" s="16"/>
      <c r="E33" s="11"/>
    </row>
    <row r="34" spans="4:6" ht="14.25" customHeight="1" x14ac:dyDescent="0.25">
      <c r="D34" s="16"/>
      <c r="E34" s="11"/>
    </row>
    <row r="35" spans="4:6" ht="14.25" customHeight="1" x14ac:dyDescent="0.25">
      <c r="D35" s="16"/>
      <c r="E35" s="11"/>
    </row>
    <row r="36" spans="4:6" ht="14.25" customHeight="1" x14ac:dyDescent="0.25">
      <c r="E36" s="82"/>
      <c r="F36" s="14"/>
    </row>
    <row r="37" spans="4:6" ht="14.25" customHeight="1" x14ac:dyDescent="0.25"/>
    <row r="38" spans="4:6" ht="14.25" customHeight="1" x14ac:dyDescent="0.25"/>
    <row r="39" spans="4:6" ht="14.25" customHeight="1" x14ac:dyDescent="0.25"/>
    <row r="40" spans="4:6" ht="14.25" customHeight="1" x14ac:dyDescent="0.25"/>
    <row r="41" spans="4:6" ht="14.25" customHeight="1" x14ac:dyDescent="0.25"/>
    <row r="42" spans="4:6" ht="14.25" customHeight="1" x14ac:dyDescent="0.25"/>
    <row r="43" spans="4:6" ht="14.25" customHeight="1" x14ac:dyDescent="0.25"/>
    <row r="44" spans="4:6" ht="14.25" customHeight="1" x14ac:dyDescent="0.25"/>
    <row r="45" spans="4:6" ht="14.25" customHeight="1" x14ac:dyDescent="0.25"/>
    <row r="46" spans="4:6" ht="14.25" customHeight="1" x14ac:dyDescent="0.25"/>
    <row r="47" spans="4:6" ht="14.25" customHeight="1" x14ac:dyDescent="0.25"/>
    <row r="48" spans="4:6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  <row r="1001" ht="14.25" customHeight="1" x14ac:dyDescent="0.25"/>
  </sheetData>
  <mergeCells count="2">
    <mergeCell ref="B3:R3"/>
    <mergeCell ref="B8:R8"/>
  </mergeCells>
  <pageMargins left="0.7" right="0.7" top="0.75" bottom="0.75" header="0" footer="0"/>
  <pageSetup orientation="landscape"/>
  <headerFooter>
    <oddFooter>&amp;C_x000D_&amp;1#&amp;"Calibri"&amp;10&amp;K000000 Classified as General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B1526"/>
  </sheetPr>
  <dimension ref="B1:T997"/>
  <sheetViews>
    <sheetView showGridLines="0" workbookViewId="0">
      <selection activeCell="G29" sqref="G29"/>
    </sheetView>
  </sheetViews>
  <sheetFormatPr defaultColWidth="14.42578125" defaultRowHeight="15" customHeight="1" x14ac:dyDescent="0.25"/>
  <cols>
    <col min="1" max="1" width="5.5703125" customWidth="1"/>
    <col min="2" max="2" width="19.140625" customWidth="1"/>
    <col min="3" max="13" width="10.42578125" customWidth="1"/>
    <col min="14" max="16" width="8.7109375" customWidth="1"/>
    <col min="17" max="17" width="9.28515625" bestFit="1" customWidth="1"/>
    <col min="18" max="18" width="11" bestFit="1" customWidth="1"/>
    <col min="19" max="27" width="8.7109375" customWidth="1"/>
  </cols>
  <sheetData>
    <row r="1" spans="2:20" ht="15" customHeight="1" thickBot="1" x14ac:dyDescent="0.3"/>
    <row r="2" spans="2:20" ht="20.25" customHeight="1" thickBot="1" x14ac:dyDescent="0.3">
      <c r="B2" s="137" t="s">
        <v>35</v>
      </c>
      <c r="C2" s="74" t="s">
        <v>1</v>
      </c>
      <c r="D2" s="74" t="s">
        <v>2</v>
      </c>
      <c r="E2" s="74" t="s">
        <v>3</v>
      </c>
      <c r="F2" s="74" t="s">
        <v>4</v>
      </c>
      <c r="G2" s="74" t="s">
        <v>104</v>
      </c>
      <c r="H2" s="74" t="s">
        <v>105</v>
      </c>
      <c r="I2" s="74">
        <v>711</v>
      </c>
      <c r="J2" s="74" t="s">
        <v>5</v>
      </c>
      <c r="K2" s="74" t="s">
        <v>8</v>
      </c>
      <c r="L2" s="74" t="s">
        <v>6</v>
      </c>
      <c r="M2" s="74" t="s">
        <v>7</v>
      </c>
      <c r="N2" s="74" t="s">
        <v>9</v>
      </c>
      <c r="O2" s="74" t="s">
        <v>10</v>
      </c>
      <c r="P2" s="74" t="s">
        <v>11</v>
      </c>
      <c r="Q2" s="74" t="s">
        <v>106</v>
      </c>
      <c r="R2" s="75" t="s">
        <v>107</v>
      </c>
    </row>
    <row r="3" spans="2:20" ht="14.25" customHeight="1" thickTop="1" x14ac:dyDescent="0.25">
      <c r="B3" s="138" t="s">
        <v>71</v>
      </c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2"/>
      <c r="O3" s="132"/>
      <c r="P3" s="132"/>
      <c r="Q3" s="132"/>
      <c r="R3" s="133"/>
    </row>
    <row r="4" spans="2:20" ht="14.25" customHeight="1" x14ac:dyDescent="0.25">
      <c r="B4" s="139" t="s">
        <v>13</v>
      </c>
      <c r="C4" s="3">
        <v>0.94910000000000005</v>
      </c>
      <c r="D4" s="3">
        <v>0.95</v>
      </c>
      <c r="E4" s="3">
        <v>0.95</v>
      </c>
      <c r="F4" s="3">
        <v>0.95</v>
      </c>
      <c r="G4" s="3">
        <v>0.95</v>
      </c>
      <c r="H4" s="3">
        <v>0.95</v>
      </c>
      <c r="I4" s="3">
        <v>0.95</v>
      </c>
      <c r="J4" s="3">
        <v>0.95</v>
      </c>
      <c r="K4" s="3">
        <v>0.95</v>
      </c>
      <c r="L4" s="3">
        <v>0.94910000000000005</v>
      </c>
      <c r="M4" s="3">
        <v>0.95120000000000005</v>
      </c>
      <c r="N4" s="3">
        <v>0.95679999999999998</v>
      </c>
      <c r="O4" s="3">
        <v>0.94440000000000002</v>
      </c>
      <c r="P4" s="3">
        <v>0.9375</v>
      </c>
      <c r="Q4" s="3">
        <v>0.96009999999999995</v>
      </c>
      <c r="R4" s="140">
        <v>0.95730000000000004</v>
      </c>
      <c r="T4" s="7" t="s">
        <v>122</v>
      </c>
    </row>
    <row r="5" spans="2:20" ht="14.25" customHeight="1" x14ac:dyDescent="0.25">
      <c r="B5" s="139" t="s">
        <v>36</v>
      </c>
      <c r="C5" s="3">
        <v>0.92430000000000001</v>
      </c>
      <c r="D5" s="3">
        <v>0.94479999999999997</v>
      </c>
      <c r="E5" s="3">
        <v>0.94479999999999997</v>
      </c>
      <c r="F5" s="3">
        <v>0.94479999999999997</v>
      </c>
      <c r="G5" s="3">
        <v>0.94479999999999997</v>
      </c>
      <c r="H5" s="3">
        <v>0.94479999999999997</v>
      </c>
      <c r="I5" s="3">
        <v>0.94479999999999997</v>
      </c>
      <c r="J5" s="3">
        <v>0.94479999999999997</v>
      </c>
      <c r="K5" s="3">
        <v>0.93979999999999997</v>
      </c>
      <c r="L5" s="3">
        <v>0.94479999999999997</v>
      </c>
      <c r="M5" s="83">
        <v>0.93290000000000006</v>
      </c>
      <c r="N5" s="3">
        <v>0.96230000000000004</v>
      </c>
      <c r="O5" s="3">
        <v>0.94499999999999995</v>
      </c>
      <c r="P5" s="3">
        <v>0.95169999999999999</v>
      </c>
      <c r="Q5" s="3">
        <v>0.93979999999999997</v>
      </c>
      <c r="R5" s="140">
        <v>0.94730000000000003</v>
      </c>
    </row>
    <row r="6" spans="2:20" ht="14.25" customHeight="1" x14ac:dyDescent="0.25">
      <c r="B6" s="139" t="s">
        <v>37</v>
      </c>
      <c r="C6" s="3">
        <v>0.91500000000000004</v>
      </c>
      <c r="D6" s="3">
        <v>0.94489999999999996</v>
      </c>
      <c r="E6" s="3">
        <v>0.94489999999999996</v>
      </c>
      <c r="F6" s="3">
        <v>0.94489999999999996</v>
      </c>
      <c r="G6" s="3">
        <v>0.94489999999999996</v>
      </c>
      <c r="H6" s="3">
        <v>0.94489999999999996</v>
      </c>
      <c r="I6" s="3">
        <v>0.94489999999999996</v>
      </c>
      <c r="J6" s="3">
        <v>0.94489999999999996</v>
      </c>
      <c r="K6" s="3">
        <v>0.93989999999999996</v>
      </c>
      <c r="L6" s="3">
        <v>0.92700000000000005</v>
      </c>
      <c r="M6" s="3">
        <v>0.92500000000000004</v>
      </c>
      <c r="N6" s="3">
        <v>0.92959999999999998</v>
      </c>
      <c r="O6" s="3">
        <v>0.93430000000000002</v>
      </c>
      <c r="P6" s="3">
        <v>0.93489999999999995</v>
      </c>
      <c r="Q6" s="3">
        <v>0.93700000000000006</v>
      </c>
      <c r="R6" s="140">
        <v>0.94699999999999995</v>
      </c>
    </row>
    <row r="7" spans="2:20" ht="14.25" customHeight="1" thickBot="1" x14ac:dyDescent="0.3">
      <c r="B7" s="139" t="s">
        <v>38</v>
      </c>
      <c r="C7" s="3">
        <v>0.9375</v>
      </c>
      <c r="D7" s="3">
        <v>0.93810000000000004</v>
      </c>
      <c r="E7" s="3">
        <v>0.93810000000000004</v>
      </c>
      <c r="F7" s="3">
        <v>0.93810000000000004</v>
      </c>
      <c r="G7" s="3">
        <v>0.93810000000000004</v>
      </c>
      <c r="H7" s="3">
        <v>0.93810000000000004</v>
      </c>
      <c r="I7" s="3">
        <v>0.93810000000000004</v>
      </c>
      <c r="J7" s="3">
        <v>0.93810000000000004</v>
      </c>
      <c r="K7" s="3">
        <v>0.93810000000000004</v>
      </c>
      <c r="L7" s="3">
        <v>0.9456</v>
      </c>
      <c r="M7" s="3">
        <v>0.9375</v>
      </c>
      <c r="N7" s="3">
        <v>0.89229999999999998</v>
      </c>
      <c r="O7" s="3">
        <v>0.90959999999999996</v>
      </c>
      <c r="P7" s="3">
        <v>0.91979999999999995</v>
      </c>
      <c r="Q7" s="3">
        <v>0.94030000000000002</v>
      </c>
      <c r="R7" s="140">
        <v>0.94979999999999998</v>
      </c>
    </row>
    <row r="8" spans="2:20" ht="14.25" customHeight="1" thickTop="1" x14ac:dyDescent="0.25">
      <c r="B8" s="138" t="s">
        <v>72</v>
      </c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2"/>
      <c r="O8" s="132"/>
      <c r="P8" s="132"/>
      <c r="Q8" s="132"/>
      <c r="R8" s="133"/>
    </row>
    <row r="9" spans="2:20" ht="14.25" customHeight="1" x14ac:dyDescent="0.25">
      <c r="B9" s="139" t="s">
        <v>13</v>
      </c>
      <c r="C9" s="3">
        <v>0.94710000000000005</v>
      </c>
      <c r="D9" s="3">
        <v>0.94720000000000004</v>
      </c>
      <c r="E9" s="3">
        <v>0.94310000000000005</v>
      </c>
      <c r="F9" s="3">
        <v>0.94720000000000004</v>
      </c>
      <c r="G9" s="3">
        <v>0.92600000000000005</v>
      </c>
      <c r="H9" s="3">
        <v>0.94720000000000004</v>
      </c>
      <c r="I9" s="3">
        <v>0.94720000000000004</v>
      </c>
      <c r="J9" s="3">
        <v>0.94720000000000004</v>
      </c>
      <c r="K9" s="3">
        <v>0.94310000000000005</v>
      </c>
      <c r="L9" s="3">
        <v>0.94440000000000002</v>
      </c>
      <c r="M9" s="3">
        <v>0.94159999999999999</v>
      </c>
      <c r="N9" s="3">
        <v>0.95189999999999997</v>
      </c>
      <c r="O9" s="3">
        <v>0.94179999999999997</v>
      </c>
      <c r="P9" s="3">
        <v>0.94350000000000001</v>
      </c>
      <c r="Q9" s="3">
        <v>0.94840000000000002</v>
      </c>
      <c r="R9" s="140">
        <v>0.94699999999999995</v>
      </c>
      <c r="T9" s="7" t="s">
        <v>125</v>
      </c>
    </row>
    <row r="10" spans="2:20" ht="14.25" customHeight="1" x14ac:dyDescent="0.25">
      <c r="B10" s="139" t="s">
        <v>36</v>
      </c>
      <c r="C10" s="3">
        <v>0.92430000000000001</v>
      </c>
      <c r="D10" s="3">
        <v>0.93500000000000005</v>
      </c>
      <c r="E10" s="3">
        <v>0.92500000000000004</v>
      </c>
      <c r="F10" s="3">
        <v>0.93500000000000005</v>
      </c>
      <c r="G10" s="3">
        <v>0.9093</v>
      </c>
      <c r="H10" s="3">
        <v>0.93500000000000005</v>
      </c>
      <c r="I10" s="3">
        <v>0.93500000000000005</v>
      </c>
      <c r="J10" s="3">
        <v>0.93500000000000005</v>
      </c>
      <c r="K10" s="3">
        <v>0.92500000000000004</v>
      </c>
      <c r="L10" s="3">
        <v>0.93479999999999996</v>
      </c>
      <c r="M10" s="3">
        <v>0.93289999999999995</v>
      </c>
      <c r="N10" s="3">
        <v>0.93730000000000002</v>
      </c>
      <c r="O10" s="3">
        <v>0.9</v>
      </c>
      <c r="P10" s="3">
        <v>0.95169999999999999</v>
      </c>
      <c r="Q10" s="3">
        <v>0.93700000000000006</v>
      </c>
      <c r="R10" s="140">
        <v>0.94199999999999995</v>
      </c>
    </row>
    <row r="11" spans="2:20" ht="14.25" customHeight="1" x14ac:dyDescent="0.25">
      <c r="B11" s="139" t="s">
        <v>37</v>
      </c>
      <c r="C11" s="3">
        <v>0.91500000000000004</v>
      </c>
      <c r="D11" s="3">
        <v>0.93459999999999999</v>
      </c>
      <c r="E11" s="3">
        <v>0.92559999999999998</v>
      </c>
      <c r="F11" s="3">
        <v>0.93459999999999999</v>
      </c>
      <c r="G11" s="3">
        <v>0.90749999999999997</v>
      </c>
      <c r="H11" s="3">
        <v>0.93459999999999999</v>
      </c>
      <c r="I11" s="3">
        <v>0.93459999999999999</v>
      </c>
      <c r="J11" s="3">
        <v>0.93459999999999999</v>
      </c>
      <c r="K11" s="3">
        <v>0.92559999999999998</v>
      </c>
      <c r="L11" s="3">
        <v>0.92700000000000005</v>
      </c>
      <c r="M11" s="3">
        <v>0.93600000000000005</v>
      </c>
      <c r="N11" s="3">
        <v>0.92500000000000004</v>
      </c>
      <c r="O11" s="3">
        <v>0.91720000000000002</v>
      </c>
      <c r="P11" s="3">
        <v>0.95169999999999999</v>
      </c>
      <c r="Q11" s="3">
        <v>0.93700000000000006</v>
      </c>
      <c r="R11" s="140">
        <v>0.94199999999999995</v>
      </c>
    </row>
    <row r="12" spans="2:20" ht="14.25" customHeight="1" thickBot="1" x14ac:dyDescent="0.3">
      <c r="B12" s="139" t="s">
        <v>38</v>
      </c>
      <c r="C12" s="3">
        <v>0.91500000000000004</v>
      </c>
      <c r="D12" s="3">
        <v>0.93440000000000001</v>
      </c>
      <c r="E12" s="3">
        <v>0.92759999999999998</v>
      </c>
      <c r="F12" s="3">
        <v>0.93440000000000001</v>
      </c>
      <c r="G12" s="3">
        <v>0.91049999999999998</v>
      </c>
      <c r="H12" s="3">
        <v>0.93440000000000001</v>
      </c>
      <c r="I12" s="3">
        <v>0.93440000000000001</v>
      </c>
      <c r="J12" s="3">
        <v>0.93440000000000001</v>
      </c>
      <c r="K12" s="3">
        <v>0.92759999999999998</v>
      </c>
      <c r="L12" s="10" t="s">
        <v>15</v>
      </c>
      <c r="M12" s="3">
        <v>0.94289999999999996</v>
      </c>
      <c r="N12" s="3">
        <v>0.9304</v>
      </c>
      <c r="O12" s="3">
        <v>0.91990000000000005</v>
      </c>
      <c r="P12" s="3">
        <v>0.93330000000000002</v>
      </c>
      <c r="Q12" s="3">
        <v>0.94</v>
      </c>
      <c r="R12" s="140">
        <v>0.94499999999999995</v>
      </c>
    </row>
    <row r="13" spans="2:20" ht="14.25" customHeight="1" thickTop="1" x14ac:dyDescent="0.25">
      <c r="B13" s="138" t="s">
        <v>39</v>
      </c>
      <c r="C13" s="135"/>
      <c r="D13" s="135"/>
      <c r="E13" s="135"/>
      <c r="F13" s="135"/>
      <c r="G13" s="135"/>
      <c r="H13" s="135"/>
      <c r="I13" s="135"/>
      <c r="J13" s="135"/>
      <c r="K13" s="135"/>
      <c r="L13" s="135"/>
      <c r="M13" s="135"/>
      <c r="N13" s="132"/>
      <c r="O13" s="132"/>
      <c r="P13" s="132"/>
      <c r="Q13" s="132"/>
      <c r="R13" s="133"/>
    </row>
    <row r="14" spans="2:20" ht="14.25" customHeight="1" x14ac:dyDescent="0.25">
      <c r="B14" s="139" t="s">
        <v>13</v>
      </c>
      <c r="C14" s="3">
        <v>0.91500000000000004</v>
      </c>
      <c r="D14" s="3">
        <v>0.94169999999999998</v>
      </c>
      <c r="E14" s="3">
        <v>0.94169999999999998</v>
      </c>
      <c r="F14" s="3">
        <v>0.94169999999999998</v>
      </c>
      <c r="G14" s="3">
        <v>0.94169999999999998</v>
      </c>
      <c r="H14" s="3">
        <v>0.94169999999999998</v>
      </c>
      <c r="I14" s="3">
        <v>0.94169999999999998</v>
      </c>
      <c r="J14" s="3">
        <v>0.94169999999999998</v>
      </c>
      <c r="K14" s="3">
        <v>0.93169999999999997</v>
      </c>
      <c r="L14" s="3">
        <v>0.9425</v>
      </c>
      <c r="M14" s="3">
        <v>0.93289999999999995</v>
      </c>
      <c r="N14" s="3">
        <v>0.90249999999999997</v>
      </c>
      <c r="O14" s="3">
        <v>0.92749999999999999</v>
      </c>
      <c r="P14" s="3">
        <v>0.92430000000000001</v>
      </c>
      <c r="Q14" s="3">
        <v>0.92500000000000004</v>
      </c>
      <c r="R14" s="140">
        <v>0.92500000000000004</v>
      </c>
    </row>
    <row r="15" spans="2:20" ht="14.25" customHeight="1" x14ac:dyDescent="0.25">
      <c r="B15" s="139" t="s">
        <v>36</v>
      </c>
      <c r="C15" s="3">
        <v>0.92430000000000001</v>
      </c>
      <c r="D15" s="3">
        <v>0.93979999999999997</v>
      </c>
      <c r="E15" s="3">
        <v>0.93979999999999997</v>
      </c>
      <c r="F15" s="3">
        <v>0.93979999999999997</v>
      </c>
      <c r="G15" s="3">
        <v>0.93979999999999997</v>
      </c>
      <c r="H15" s="3">
        <v>0.93979999999999997</v>
      </c>
      <c r="I15" s="3">
        <v>0.93979999999999997</v>
      </c>
      <c r="J15" s="3">
        <v>0.93979999999999997</v>
      </c>
      <c r="K15" s="3">
        <v>0.93979999999999997</v>
      </c>
      <c r="L15" s="3">
        <v>0.9264</v>
      </c>
      <c r="M15" s="3">
        <v>0.93289999999999995</v>
      </c>
      <c r="N15" s="3">
        <v>0.89400000000000002</v>
      </c>
      <c r="O15" s="3">
        <v>0.92400000000000004</v>
      </c>
      <c r="P15" s="3">
        <v>0.92330000000000001</v>
      </c>
      <c r="Q15" s="3">
        <v>0.9264</v>
      </c>
      <c r="R15" s="140">
        <v>0.92479999999999996</v>
      </c>
    </row>
    <row r="16" spans="2:20" ht="14.25" customHeight="1" x14ac:dyDescent="0.25">
      <c r="B16" s="139" t="s">
        <v>37</v>
      </c>
      <c r="C16" s="3">
        <v>0.92430000000000001</v>
      </c>
      <c r="D16" s="3">
        <v>0.93820000000000003</v>
      </c>
      <c r="E16" s="3">
        <v>0.93820000000000003</v>
      </c>
      <c r="F16" s="3">
        <v>0.93820000000000003</v>
      </c>
      <c r="G16" s="3">
        <v>0.93820000000000003</v>
      </c>
      <c r="H16" s="3">
        <v>0.93820000000000003</v>
      </c>
      <c r="I16" s="3">
        <v>0.93820000000000003</v>
      </c>
      <c r="J16" s="3">
        <v>0.93820000000000003</v>
      </c>
      <c r="K16" s="3">
        <v>0.93820000000000003</v>
      </c>
      <c r="L16" s="3">
        <v>0.92500000000000004</v>
      </c>
      <c r="M16" s="3">
        <v>0.93289999999999995</v>
      </c>
      <c r="N16" s="3">
        <v>0.89400000000000002</v>
      </c>
      <c r="O16" s="3">
        <v>0.89459999999999995</v>
      </c>
      <c r="P16" s="3">
        <v>0.92230000000000001</v>
      </c>
      <c r="Q16" s="3">
        <v>0.92459999999999998</v>
      </c>
      <c r="R16" s="140">
        <v>0.92700000000000005</v>
      </c>
    </row>
    <row r="17" spans="2:20" ht="14.25" customHeight="1" thickBot="1" x14ac:dyDescent="0.3">
      <c r="B17" s="139" t="s">
        <v>38</v>
      </c>
      <c r="C17" s="3">
        <v>0.92469999999999997</v>
      </c>
      <c r="D17" s="3">
        <v>0.93640000000000001</v>
      </c>
      <c r="E17" s="3">
        <v>0.93640000000000001</v>
      </c>
      <c r="F17" s="3">
        <v>0.93640000000000001</v>
      </c>
      <c r="G17" s="3">
        <v>0.93640000000000001</v>
      </c>
      <c r="H17" s="3">
        <v>0.93640000000000001</v>
      </c>
      <c r="I17" s="3">
        <v>0.93640000000000001</v>
      </c>
      <c r="J17" s="3">
        <v>0.93640000000000001</v>
      </c>
      <c r="K17" s="3">
        <v>0.93640000000000001</v>
      </c>
      <c r="L17" s="3">
        <v>0.90820000000000001</v>
      </c>
      <c r="M17" s="3" t="s">
        <v>15</v>
      </c>
      <c r="N17" s="3">
        <v>0.86260000000000003</v>
      </c>
      <c r="O17" s="3">
        <v>0.89100000000000001</v>
      </c>
      <c r="P17" s="3">
        <v>0.92469999999999997</v>
      </c>
      <c r="Q17" s="3">
        <v>0.92430000000000001</v>
      </c>
      <c r="R17" s="140">
        <v>0.92520000000000002</v>
      </c>
    </row>
    <row r="18" spans="2:20" ht="14.25" customHeight="1" thickTop="1" x14ac:dyDescent="0.25">
      <c r="B18" s="138" t="s">
        <v>40</v>
      </c>
      <c r="C18" s="135"/>
      <c r="D18" s="135"/>
      <c r="E18" s="135"/>
      <c r="F18" s="135"/>
      <c r="G18" s="135"/>
      <c r="H18" s="135"/>
      <c r="I18" s="135"/>
      <c r="J18" s="135"/>
      <c r="K18" s="135"/>
      <c r="L18" s="135"/>
      <c r="M18" s="135"/>
      <c r="N18" s="132"/>
      <c r="O18" s="132"/>
      <c r="P18" s="132"/>
      <c r="Q18" s="132"/>
      <c r="R18" s="133"/>
    </row>
    <row r="19" spans="2:20" ht="14.25" customHeight="1" x14ac:dyDescent="0.25">
      <c r="B19" s="139" t="s">
        <v>13</v>
      </c>
      <c r="C19" s="3">
        <v>0.92969999999999997</v>
      </c>
      <c r="D19" s="3">
        <v>0.93100000000000005</v>
      </c>
      <c r="E19" s="3">
        <v>0.92030000000000001</v>
      </c>
      <c r="F19" s="3">
        <v>0.93100000000000005</v>
      </c>
      <c r="G19" s="3">
        <v>0.91</v>
      </c>
      <c r="H19" s="3">
        <v>0.93100000000000005</v>
      </c>
      <c r="I19" s="3">
        <v>0.93100000000000005</v>
      </c>
      <c r="J19" s="3">
        <v>0.93100000000000005</v>
      </c>
      <c r="K19" s="3">
        <v>0.92030000000000001</v>
      </c>
      <c r="L19" s="3">
        <v>0.93400000000000005</v>
      </c>
      <c r="M19" s="3">
        <v>0.92679999999999996</v>
      </c>
      <c r="N19" s="3" t="s">
        <v>15</v>
      </c>
      <c r="O19" s="3">
        <v>0.92400000000000004</v>
      </c>
      <c r="P19" s="3">
        <v>0.92600000000000005</v>
      </c>
      <c r="Q19" s="3">
        <v>0.92530000000000001</v>
      </c>
      <c r="R19" s="140">
        <v>0.92530000000000001</v>
      </c>
      <c r="T19" s="7" t="s">
        <v>124</v>
      </c>
    </row>
    <row r="20" spans="2:20" ht="14.25" customHeight="1" x14ac:dyDescent="0.25">
      <c r="B20" s="139" t="s">
        <v>36</v>
      </c>
      <c r="C20" s="3">
        <v>0.91500000000000004</v>
      </c>
      <c r="D20" s="3">
        <v>0.93</v>
      </c>
      <c r="E20" s="3">
        <v>0.92</v>
      </c>
      <c r="F20" s="3">
        <v>0.93</v>
      </c>
      <c r="G20" s="3">
        <v>0.90129999999999999</v>
      </c>
      <c r="H20" s="3">
        <v>0.93</v>
      </c>
      <c r="I20" s="3">
        <v>0.93</v>
      </c>
      <c r="J20" s="3">
        <v>0.93</v>
      </c>
      <c r="K20" s="3">
        <v>0.92</v>
      </c>
      <c r="L20" s="3">
        <v>0.91890000000000005</v>
      </c>
      <c r="M20" s="3">
        <v>0.93600000000000005</v>
      </c>
      <c r="N20" s="3" t="s">
        <v>15</v>
      </c>
      <c r="O20" s="3">
        <v>0.9123</v>
      </c>
      <c r="P20" s="3">
        <v>0.92479999999999996</v>
      </c>
      <c r="Q20" s="3">
        <v>0.93140000000000001</v>
      </c>
      <c r="R20" s="140">
        <v>0.93140000000000001</v>
      </c>
    </row>
    <row r="21" spans="2:20" ht="14.25" customHeight="1" x14ac:dyDescent="0.25">
      <c r="B21" s="139" t="s">
        <v>37</v>
      </c>
      <c r="C21" s="3">
        <v>0.92469999999999997</v>
      </c>
      <c r="D21" s="3">
        <v>0.93</v>
      </c>
      <c r="E21" s="3">
        <v>0.91990000000000005</v>
      </c>
      <c r="F21" s="3">
        <v>0.93</v>
      </c>
      <c r="G21" s="3">
        <v>0.90720000000000001</v>
      </c>
      <c r="H21" s="3">
        <v>0.93</v>
      </c>
      <c r="I21" s="3">
        <v>0.93</v>
      </c>
      <c r="J21" s="3">
        <v>0.93</v>
      </c>
      <c r="K21" s="3">
        <v>0.91990000000000005</v>
      </c>
      <c r="L21" s="3">
        <v>0.92430000000000001</v>
      </c>
      <c r="M21" s="3">
        <v>0.93289999999999995</v>
      </c>
      <c r="N21" s="3" t="s">
        <v>15</v>
      </c>
      <c r="O21" s="3">
        <v>0.91100000000000003</v>
      </c>
      <c r="P21" s="3">
        <v>0.92500000000000004</v>
      </c>
      <c r="Q21" s="3">
        <v>0.92200000000000004</v>
      </c>
      <c r="R21" s="140">
        <v>0.92200000000000004</v>
      </c>
    </row>
    <row r="22" spans="2:20" ht="14.25" customHeight="1" thickBot="1" x14ac:dyDescent="0.3">
      <c r="B22" s="141" t="s">
        <v>38</v>
      </c>
      <c r="C22" s="142">
        <v>0.92469999999999997</v>
      </c>
      <c r="D22" s="142">
        <v>0.92759999999999998</v>
      </c>
      <c r="E22" s="142">
        <v>0.9194</v>
      </c>
      <c r="F22" s="142">
        <v>0.92759999999999998</v>
      </c>
      <c r="G22" s="142">
        <v>0.90480000000000005</v>
      </c>
      <c r="H22" s="142">
        <v>0.92759999999999998</v>
      </c>
      <c r="I22" s="142">
        <v>0.92759999999999998</v>
      </c>
      <c r="J22" s="142">
        <v>0.92759999999999998</v>
      </c>
      <c r="K22" s="142">
        <v>0.9194</v>
      </c>
      <c r="L22" s="142">
        <v>0.92430000000000001</v>
      </c>
      <c r="M22" s="142">
        <v>0.92930000000000001</v>
      </c>
      <c r="N22" s="142" t="s">
        <v>15</v>
      </c>
      <c r="O22" s="142">
        <v>0.91559999999999997</v>
      </c>
      <c r="P22" s="142">
        <v>0.9254</v>
      </c>
      <c r="Q22" s="142">
        <v>0.91559999999999997</v>
      </c>
      <c r="R22" s="143">
        <v>0.91559999999999997</v>
      </c>
    </row>
    <row r="23" spans="2:20" ht="14.25" customHeight="1" x14ac:dyDescent="0.25"/>
    <row r="24" spans="2:20" ht="14.25" customHeight="1" x14ac:dyDescent="0.25"/>
    <row r="25" spans="2:20" ht="14.25" customHeight="1" x14ac:dyDescent="0.25"/>
    <row r="26" spans="2:20" ht="14.25" customHeight="1" x14ac:dyDescent="0.25"/>
    <row r="27" spans="2:20" ht="14.25" customHeight="1" x14ac:dyDescent="0.25"/>
    <row r="28" spans="2:20" ht="14.25" customHeight="1" x14ac:dyDescent="0.25"/>
    <row r="29" spans="2:20" ht="14.25" customHeight="1" x14ac:dyDescent="0.25"/>
    <row r="30" spans="2:20" ht="14.25" customHeight="1" x14ac:dyDescent="0.25"/>
    <row r="31" spans="2:20" ht="14.25" customHeight="1" x14ac:dyDescent="0.25"/>
    <row r="32" spans="2:20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</sheetData>
  <mergeCells count="4">
    <mergeCell ref="B3:R3"/>
    <mergeCell ref="B8:R8"/>
    <mergeCell ref="B13:R13"/>
    <mergeCell ref="B18:R18"/>
  </mergeCells>
  <pageMargins left="0.7" right="0.7" top="0.75" bottom="0.75" header="0" footer="0"/>
  <pageSetup orientation="landscape"/>
  <headerFooter>
    <oddFooter>&amp;C_x000D_&amp;1#&amp;"Calibri"&amp;10&amp;K000000 Classified as General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B1526"/>
  </sheetPr>
  <dimension ref="B1:T1001"/>
  <sheetViews>
    <sheetView showGridLines="0" workbookViewId="0">
      <selection activeCell="E20" sqref="E20"/>
    </sheetView>
  </sheetViews>
  <sheetFormatPr defaultColWidth="14.42578125" defaultRowHeight="15" customHeight="1" x14ac:dyDescent="0.25"/>
  <cols>
    <col min="1" max="1" width="5.140625" customWidth="1"/>
    <col min="2" max="2" width="19" customWidth="1"/>
    <col min="3" max="13" width="11.42578125" customWidth="1"/>
    <col min="14" max="16" width="8.7109375" customWidth="1"/>
    <col min="17" max="17" width="9.28515625" bestFit="1" customWidth="1"/>
    <col min="18" max="18" width="11" bestFit="1" customWidth="1"/>
    <col min="19" max="27" width="8.7109375" customWidth="1"/>
  </cols>
  <sheetData>
    <row r="1" spans="2:20" ht="15" customHeight="1" thickBot="1" x14ac:dyDescent="0.3"/>
    <row r="2" spans="2:20" ht="18.95" customHeight="1" thickBot="1" x14ac:dyDescent="0.35">
      <c r="B2" s="144" t="s">
        <v>41</v>
      </c>
      <c r="C2" s="74" t="s">
        <v>1</v>
      </c>
      <c r="D2" s="74" t="s">
        <v>2</v>
      </c>
      <c r="E2" s="74" t="s">
        <v>3</v>
      </c>
      <c r="F2" s="74" t="s">
        <v>4</v>
      </c>
      <c r="G2" s="74" t="s">
        <v>104</v>
      </c>
      <c r="H2" s="74" t="s">
        <v>105</v>
      </c>
      <c r="I2" s="74">
        <v>711</v>
      </c>
      <c r="J2" s="74" t="s">
        <v>5</v>
      </c>
      <c r="K2" s="74" t="s">
        <v>8</v>
      </c>
      <c r="L2" s="74" t="s">
        <v>6</v>
      </c>
      <c r="M2" s="74" t="s">
        <v>7</v>
      </c>
      <c r="N2" s="74" t="s">
        <v>9</v>
      </c>
      <c r="O2" s="74" t="s">
        <v>10</v>
      </c>
      <c r="P2" s="74" t="s">
        <v>11</v>
      </c>
      <c r="Q2" s="74" t="s">
        <v>106</v>
      </c>
      <c r="R2" s="75" t="s">
        <v>107</v>
      </c>
    </row>
    <row r="3" spans="2:20" ht="14.25" customHeight="1" thickTop="1" x14ac:dyDescent="0.25">
      <c r="B3" s="145" t="s">
        <v>12</v>
      </c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2"/>
      <c r="O3" s="132"/>
      <c r="P3" s="132"/>
      <c r="Q3" s="132"/>
      <c r="R3" s="133"/>
    </row>
    <row r="4" spans="2:20" ht="14.25" customHeight="1" x14ac:dyDescent="0.25">
      <c r="B4" s="139" t="s">
        <v>13</v>
      </c>
      <c r="C4" s="3">
        <v>0.95679999999999998</v>
      </c>
      <c r="D4" s="3">
        <v>0.95679999999999998</v>
      </c>
      <c r="E4" s="3">
        <v>0.95679999999999998</v>
      </c>
      <c r="F4" s="3">
        <v>0.95679999999999998</v>
      </c>
      <c r="G4" s="3">
        <v>0.95679999999999998</v>
      </c>
      <c r="H4" s="3">
        <v>0.95679999999999998</v>
      </c>
      <c r="I4" s="3">
        <v>0.95679999999999998</v>
      </c>
      <c r="J4" s="3">
        <v>0.95679999999999998</v>
      </c>
      <c r="K4" s="3">
        <v>0.95679999999999998</v>
      </c>
      <c r="L4" s="3">
        <v>0.93420000000000003</v>
      </c>
      <c r="M4" s="3">
        <v>0.95679999999999998</v>
      </c>
      <c r="N4" s="3">
        <v>0.90049999999999997</v>
      </c>
      <c r="O4" s="3">
        <v>0.92689999999999995</v>
      </c>
      <c r="P4" s="3">
        <v>0.93420000000000003</v>
      </c>
      <c r="Q4" s="3">
        <v>0.93710000000000004</v>
      </c>
      <c r="R4" s="140">
        <v>0.94240000000000002</v>
      </c>
      <c r="T4" s="84" t="s">
        <v>123</v>
      </c>
    </row>
    <row r="5" spans="2:20" ht="14.25" customHeight="1" x14ac:dyDescent="0.25">
      <c r="B5" s="139" t="s">
        <v>42</v>
      </c>
      <c r="C5" s="3">
        <v>0.95</v>
      </c>
      <c r="D5" s="3">
        <v>0.95</v>
      </c>
      <c r="E5" s="3">
        <v>0.95</v>
      </c>
      <c r="F5" s="3">
        <v>0.95</v>
      </c>
      <c r="G5" s="3">
        <v>0.95</v>
      </c>
      <c r="H5" s="3">
        <v>0.95</v>
      </c>
      <c r="I5" s="3">
        <v>0.95</v>
      </c>
      <c r="J5" s="3">
        <v>0.95</v>
      </c>
      <c r="K5" s="3">
        <v>0.95</v>
      </c>
      <c r="L5" s="3">
        <v>0.95099999999999996</v>
      </c>
      <c r="M5" s="3">
        <v>0.95450000000000002</v>
      </c>
      <c r="N5" s="3">
        <v>0.86429999999999996</v>
      </c>
      <c r="O5" s="3">
        <v>0.93430000000000002</v>
      </c>
      <c r="P5" s="3">
        <v>0.93489999999999995</v>
      </c>
      <c r="Q5" s="3">
        <v>0.93979999999999997</v>
      </c>
      <c r="R5" s="140">
        <v>0.94479999999999997</v>
      </c>
    </row>
    <row r="6" spans="2:20" ht="14.25" customHeight="1" x14ac:dyDescent="0.25">
      <c r="B6" s="139" t="s">
        <v>43</v>
      </c>
      <c r="C6" s="3">
        <v>0.95</v>
      </c>
      <c r="D6" s="3">
        <v>0.95</v>
      </c>
      <c r="E6" s="3">
        <v>0.95</v>
      </c>
      <c r="F6" s="3">
        <v>0.95</v>
      </c>
      <c r="G6" s="3">
        <v>0.95</v>
      </c>
      <c r="H6" s="3">
        <v>0.95</v>
      </c>
      <c r="I6" s="3">
        <v>0.95</v>
      </c>
      <c r="J6" s="3">
        <v>0.95</v>
      </c>
      <c r="K6" s="3">
        <v>0.95</v>
      </c>
      <c r="L6" s="3">
        <v>0.9546</v>
      </c>
      <c r="M6" s="3">
        <v>0.95450000000000002</v>
      </c>
      <c r="N6" s="3">
        <v>0.86970000000000003</v>
      </c>
      <c r="O6" s="3">
        <v>0.93430000000000002</v>
      </c>
      <c r="P6" s="3">
        <v>0.93489999999999995</v>
      </c>
      <c r="Q6" s="3">
        <v>0.9385</v>
      </c>
      <c r="R6" s="140">
        <v>0.94350000000000001</v>
      </c>
    </row>
    <row r="7" spans="2:20" ht="14.25" customHeight="1" x14ac:dyDescent="0.25">
      <c r="B7" s="139" t="s">
        <v>44</v>
      </c>
      <c r="C7" s="3">
        <v>0.91479999999999995</v>
      </c>
      <c r="D7" s="3">
        <v>0.93600000000000005</v>
      </c>
      <c r="E7" s="3">
        <v>0.93600000000000005</v>
      </c>
      <c r="F7" s="3">
        <v>0.93600000000000005</v>
      </c>
      <c r="G7" s="3">
        <v>0.93600000000000005</v>
      </c>
      <c r="H7" s="3">
        <v>0.93600000000000005</v>
      </c>
      <c r="I7" s="3">
        <v>0.93600000000000005</v>
      </c>
      <c r="J7" s="3">
        <v>0.93600000000000005</v>
      </c>
      <c r="K7" s="3">
        <v>0.93600000000000005</v>
      </c>
      <c r="L7" s="3">
        <v>0.93459999999999999</v>
      </c>
      <c r="M7" s="3">
        <v>0.92069999999999996</v>
      </c>
      <c r="N7" s="3">
        <v>0.86970000000000003</v>
      </c>
      <c r="O7" s="3">
        <v>0.91979999999999995</v>
      </c>
      <c r="P7" s="3">
        <v>0.93430000000000002</v>
      </c>
      <c r="Q7" s="3">
        <v>0.92989999999999995</v>
      </c>
      <c r="R7" s="140">
        <v>0.92989999999999995</v>
      </c>
    </row>
    <row r="8" spans="2:20" ht="14.25" customHeight="1" thickBot="1" x14ac:dyDescent="0.3">
      <c r="B8" s="139" t="s">
        <v>45</v>
      </c>
      <c r="C8" s="3" t="s">
        <v>15</v>
      </c>
      <c r="D8" s="3">
        <v>0.92379999999999995</v>
      </c>
      <c r="E8" s="3">
        <v>0.92379999999999995</v>
      </c>
      <c r="F8" s="3">
        <v>0.92379999999999995</v>
      </c>
      <c r="G8" s="3">
        <v>0.92379999999999995</v>
      </c>
      <c r="H8" s="3">
        <v>0.92379999999999995</v>
      </c>
      <c r="I8" s="3">
        <v>0.92379999999999995</v>
      </c>
      <c r="J8" s="3">
        <v>0.92379999999999995</v>
      </c>
      <c r="K8" s="3">
        <v>0.92379999999999995</v>
      </c>
      <c r="L8" s="3">
        <v>0.90969999999999995</v>
      </c>
      <c r="M8" s="3">
        <v>0.94940000000000002</v>
      </c>
      <c r="N8" s="3">
        <v>0.8609</v>
      </c>
      <c r="O8" s="3">
        <v>0.86890000000000001</v>
      </c>
      <c r="P8" s="3" t="s">
        <v>15</v>
      </c>
      <c r="Q8" s="3">
        <v>0.91659999999999997</v>
      </c>
      <c r="R8" s="140">
        <v>0.91659999999999997</v>
      </c>
    </row>
    <row r="9" spans="2:20" ht="14.25" customHeight="1" thickTop="1" x14ac:dyDescent="0.25">
      <c r="B9" s="145" t="s">
        <v>18</v>
      </c>
      <c r="C9" s="135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2"/>
      <c r="O9" s="132"/>
      <c r="P9" s="132"/>
      <c r="Q9" s="132"/>
      <c r="R9" s="133"/>
    </row>
    <row r="10" spans="2:20" ht="14.25" customHeight="1" x14ac:dyDescent="0.25">
      <c r="B10" s="139" t="s">
        <v>13</v>
      </c>
      <c r="C10" s="3">
        <v>0.94740000000000002</v>
      </c>
      <c r="D10" s="3">
        <v>0.93720000000000003</v>
      </c>
      <c r="E10" s="3">
        <v>0.92610000000000003</v>
      </c>
      <c r="F10" s="3">
        <v>0.93720000000000003</v>
      </c>
      <c r="G10" s="3">
        <v>0.89600000000000002</v>
      </c>
      <c r="H10" s="3">
        <v>0.93720000000000003</v>
      </c>
      <c r="I10" s="3">
        <v>0.93720000000000003</v>
      </c>
      <c r="J10" s="3">
        <v>0.93720000000000003</v>
      </c>
      <c r="K10" s="3">
        <v>0.92610000000000003</v>
      </c>
      <c r="L10" s="3">
        <v>0.9113</v>
      </c>
      <c r="M10" s="3">
        <v>0.92310000000000003</v>
      </c>
      <c r="N10" s="3">
        <v>0.90749999999999997</v>
      </c>
      <c r="O10" s="3">
        <v>0.88780000000000003</v>
      </c>
      <c r="P10" s="3">
        <v>0.92610000000000003</v>
      </c>
      <c r="Q10" s="3">
        <v>0.9345</v>
      </c>
      <c r="R10" s="140">
        <v>0.9345</v>
      </c>
      <c r="T10" s="84" t="s">
        <v>123</v>
      </c>
    </row>
    <row r="11" spans="2:20" ht="14.25" customHeight="1" x14ac:dyDescent="0.25">
      <c r="B11" s="139" t="s">
        <v>42</v>
      </c>
      <c r="C11" s="3">
        <v>0.93620000000000003</v>
      </c>
      <c r="D11" s="3">
        <v>0.93489999999999995</v>
      </c>
      <c r="E11" s="3">
        <v>0.92490000000000006</v>
      </c>
      <c r="F11" s="3">
        <v>0.93489999999999995</v>
      </c>
      <c r="G11" s="3">
        <v>0.90990000000000004</v>
      </c>
      <c r="H11" s="3">
        <v>0.93489999999999995</v>
      </c>
      <c r="I11" s="3">
        <v>0.93489999999999995</v>
      </c>
      <c r="J11" s="3">
        <v>0.93489999999999995</v>
      </c>
      <c r="K11" s="3">
        <v>0.92490000000000006</v>
      </c>
      <c r="L11" s="3">
        <v>0.92330000000000001</v>
      </c>
      <c r="M11" s="3">
        <v>0.9264</v>
      </c>
      <c r="N11" s="3">
        <v>0.9</v>
      </c>
      <c r="O11" s="3" t="s">
        <v>15</v>
      </c>
      <c r="P11" s="3">
        <v>0.92500000000000004</v>
      </c>
      <c r="Q11" s="3">
        <v>0.92930000000000001</v>
      </c>
      <c r="R11" s="140">
        <v>0.92930000000000001</v>
      </c>
    </row>
    <row r="12" spans="2:20" ht="14.25" customHeight="1" x14ac:dyDescent="0.25">
      <c r="B12" s="139" t="s">
        <v>43</v>
      </c>
      <c r="C12" s="3">
        <v>0.93220000000000003</v>
      </c>
      <c r="D12" s="3">
        <v>0.93489999999999995</v>
      </c>
      <c r="E12" s="3">
        <v>0.92490000000000006</v>
      </c>
      <c r="F12" s="3">
        <v>0.93489999999999995</v>
      </c>
      <c r="G12" s="3">
        <v>0.90990000000000004</v>
      </c>
      <c r="H12" s="3">
        <v>0.93489999999999995</v>
      </c>
      <c r="I12" s="3">
        <v>0.93489999999999995</v>
      </c>
      <c r="J12" s="3">
        <v>0.93489999999999995</v>
      </c>
      <c r="K12" s="3">
        <v>0.92490000000000006</v>
      </c>
      <c r="L12" s="3">
        <v>0.9123</v>
      </c>
      <c r="M12" s="83">
        <v>0.92500000000000004</v>
      </c>
      <c r="N12" s="3">
        <v>0.9123</v>
      </c>
      <c r="O12" s="3">
        <v>0.88729999999999998</v>
      </c>
      <c r="P12" s="3">
        <v>0.92500000000000004</v>
      </c>
      <c r="Q12" s="3">
        <v>0.92979999999999996</v>
      </c>
      <c r="R12" s="140">
        <v>0.92979999999999996</v>
      </c>
    </row>
    <row r="13" spans="2:20" ht="14.25" customHeight="1" x14ac:dyDescent="0.25">
      <c r="B13" s="139" t="s">
        <v>44</v>
      </c>
      <c r="C13" s="3">
        <v>0.91369999999999996</v>
      </c>
      <c r="D13" s="83">
        <v>0.92870000000000008</v>
      </c>
      <c r="E13" s="3">
        <v>0.9224</v>
      </c>
      <c r="F13" s="83">
        <v>0.92870000000000008</v>
      </c>
      <c r="G13" s="3">
        <v>0.9022</v>
      </c>
      <c r="H13" s="83">
        <v>0.92870000000000008</v>
      </c>
      <c r="I13" s="83">
        <v>0.92870000000000008</v>
      </c>
      <c r="J13" s="83">
        <v>0.92870000000000008</v>
      </c>
      <c r="K13" s="3">
        <v>0.9224</v>
      </c>
      <c r="L13" s="10" t="s">
        <v>15</v>
      </c>
      <c r="M13" s="3">
        <v>0.9264</v>
      </c>
      <c r="N13" s="3">
        <v>0.9123</v>
      </c>
      <c r="O13" s="3" t="s">
        <v>15</v>
      </c>
      <c r="P13" s="3">
        <v>0.92500000000000004</v>
      </c>
      <c r="Q13" s="3">
        <v>0.93100000000000005</v>
      </c>
      <c r="R13" s="140">
        <v>0.93100000000000005</v>
      </c>
    </row>
    <row r="14" spans="2:20" ht="14.25" customHeight="1" thickBot="1" x14ac:dyDescent="0.3">
      <c r="B14" s="141" t="s">
        <v>45</v>
      </c>
      <c r="C14" s="142">
        <v>0.9304</v>
      </c>
      <c r="D14" s="142">
        <v>0.92310000000000003</v>
      </c>
      <c r="E14" s="142">
        <v>0.89759999999999995</v>
      </c>
      <c r="F14" s="142">
        <v>0.92310000000000003</v>
      </c>
      <c r="G14" s="142">
        <v>0.89419999999999999</v>
      </c>
      <c r="H14" s="142">
        <v>0.92310000000000003</v>
      </c>
      <c r="I14" s="142">
        <v>0.92310000000000003</v>
      </c>
      <c r="J14" s="142">
        <v>0.92310000000000003</v>
      </c>
      <c r="K14" s="142">
        <v>0.89759999999999995</v>
      </c>
      <c r="L14" s="142">
        <v>0.91400000000000003</v>
      </c>
      <c r="M14" s="142">
        <v>0.92679999999999996</v>
      </c>
      <c r="N14" s="142">
        <v>0.84130000000000005</v>
      </c>
      <c r="O14" s="142">
        <v>0.86799999999999999</v>
      </c>
      <c r="P14" s="142">
        <v>0.90090000000000003</v>
      </c>
      <c r="Q14" s="142">
        <v>0.92610000000000003</v>
      </c>
      <c r="R14" s="143">
        <v>0.92610000000000003</v>
      </c>
    </row>
    <row r="15" spans="2:20" ht="14.25" customHeight="1" x14ac:dyDescent="0.25"/>
    <row r="16" spans="2:20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  <row r="1001" ht="14.25" customHeight="1" x14ac:dyDescent="0.25"/>
  </sheetData>
  <mergeCells count="2">
    <mergeCell ref="B3:R3"/>
    <mergeCell ref="B9:R9"/>
  </mergeCells>
  <pageMargins left="0.7" right="0.7" top="0.75" bottom="0.75" header="0" footer="0"/>
  <pageSetup orientation="landscape"/>
  <headerFooter>
    <oddFooter>&amp;C_x000D_&amp;1#&amp;"Calibri"&amp;10&amp;K000000 Classified as General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B1526"/>
  </sheetPr>
  <dimension ref="B1:T1001"/>
  <sheetViews>
    <sheetView showGridLines="0" workbookViewId="0">
      <selection activeCell="I26" sqref="I26"/>
    </sheetView>
  </sheetViews>
  <sheetFormatPr defaultColWidth="14.42578125" defaultRowHeight="15" customHeight="1" x14ac:dyDescent="0.25"/>
  <cols>
    <col min="1" max="1" width="5.5703125" customWidth="1"/>
    <col min="2" max="2" width="19" customWidth="1"/>
    <col min="3" max="13" width="11.42578125" customWidth="1"/>
    <col min="14" max="14" width="11" customWidth="1"/>
    <col min="15" max="16" width="8.7109375" customWidth="1"/>
    <col min="17" max="17" width="11.7109375" customWidth="1"/>
    <col min="18" max="18" width="12.42578125" customWidth="1"/>
    <col min="19" max="27" width="8.7109375" customWidth="1"/>
  </cols>
  <sheetData>
    <row r="1" spans="2:20" ht="15" customHeight="1" thickBot="1" x14ac:dyDescent="0.3"/>
    <row r="2" spans="2:20" ht="19.5" thickBot="1" x14ac:dyDescent="0.35">
      <c r="B2" s="146" t="s">
        <v>46</v>
      </c>
      <c r="C2" s="74" t="s">
        <v>1</v>
      </c>
      <c r="D2" s="74" t="s">
        <v>2</v>
      </c>
      <c r="E2" s="74" t="s">
        <v>3</v>
      </c>
      <c r="F2" s="74" t="s">
        <v>4</v>
      </c>
      <c r="G2" s="74" t="s">
        <v>104</v>
      </c>
      <c r="H2" s="74" t="s">
        <v>105</v>
      </c>
      <c r="I2" s="74">
        <v>711</v>
      </c>
      <c r="J2" s="74" t="s">
        <v>5</v>
      </c>
      <c r="K2" s="74" t="s">
        <v>8</v>
      </c>
      <c r="L2" s="74" t="s">
        <v>6</v>
      </c>
      <c r="M2" s="74" t="s">
        <v>7</v>
      </c>
      <c r="N2" s="74" t="s">
        <v>9</v>
      </c>
      <c r="O2" s="74" t="s">
        <v>10</v>
      </c>
      <c r="P2" s="74" t="s">
        <v>11</v>
      </c>
      <c r="Q2" s="74" t="s">
        <v>106</v>
      </c>
      <c r="R2" s="75" t="s">
        <v>107</v>
      </c>
    </row>
    <row r="3" spans="2:20" ht="15.75" customHeight="1" thickTop="1" x14ac:dyDescent="0.25">
      <c r="B3" s="147" t="s">
        <v>12</v>
      </c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2"/>
      <c r="O3" s="132"/>
      <c r="P3" s="132"/>
      <c r="Q3" s="132"/>
      <c r="R3" s="133"/>
    </row>
    <row r="4" spans="2:20" ht="14.25" customHeight="1" x14ac:dyDescent="0.25">
      <c r="B4" s="139" t="s">
        <v>19</v>
      </c>
      <c r="C4" s="3">
        <v>0.94510000000000005</v>
      </c>
      <c r="D4" s="3">
        <v>0.95120000000000005</v>
      </c>
      <c r="E4" s="3">
        <v>0.93089999999999995</v>
      </c>
      <c r="F4" s="3">
        <v>0.95120000000000005</v>
      </c>
      <c r="G4" s="3">
        <v>0.95120000000000005</v>
      </c>
      <c r="H4" s="3">
        <v>0.95120000000000005</v>
      </c>
      <c r="I4" s="3">
        <v>0.95120000000000005</v>
      </c>
      <c r="J4" s="3">
        <v>0.95120000000000005</v>
      </c>
      <c r="K4" s="3">
        <v>0.95120000000000005</v>
      </c>
      <c r="L4" s="3">
        <v>0.95789999999999997</v>
      </c>
      <c r="M4" s="3">
        <v>0.93159999999999998</v>
      </c>
      <c r="N4" s="3">
        <v>0.93720000000000003</v>
      </c>
      <c r="O4" s="3">
        <v>0.94340000000000002</v>
      </c>
      <c r="P4" s="3">
        <v>0.95179999999999998</v>
      </c>
      <c r="Q4" s="3">
        <v>0.93369999999999997</v>
      </c>
      <c r="R4" s="140">
        <v>0.9355</v>
      </c>
      <c r="T4" t="s">
        <v>134</v>
      </c>
    </row>
    <row r="5" spans="2:20" ht="14.25" customHeight="1" x14ac:dyDescent="0.25">
      <c r="B5" s="139" t="s">
        <v>47</v>
      </c>
      <c r="C5" s="3">
        <v>0.92469999999999997</v>
      </c>
      <c r="D5" s="3">
        <v>0.92669999999999997</v>
      </c>
      <c r="E5" s="3">
        <v>0.92669999999999997</v>
      </c>
      <c r="F5" s="3">
        <v>0.92669999999999997</v>
      </c>
      <c r="G5" s="3">
        <v>0.92669999999999997</v>
      </c>
      <c r="H5" s="3">
        <v>0.92669999999999997</v>
      </c>
      <c r="I5" s="3">
        <v>0.92669999999999997</v>
      </c>
      <c r="J5" s="3">
        <v>0.92669999999999997</v>
      </c>
      <c r="K5" s="3">
        <v>0.92669999999999997</v>
      </c>
      <c r="L5" s="3" t="s">
        <v>15</v>
      </c>
      <c r="M5" s="3">
        <v>0.9264</v>
      </c>
      <c r="N5" s="3" t="s">
        <v>15</v>
      </c>
      <c r="O5" s="3" t="s">
        <v>15</v>
      </c>
      <c r="P5" s="3">
        <v>0.94830000000000003</v>
      </c>
      <c r="Q5" s="3">
        <v>0.92259999999999998</v>
      </c>
      <c r="R5" s="140">
        <v>0.92390000000000005</v>
      </c>
    </row>
    <row r="6" spans="2:20" ht="14.25" customHeight="1" x14ac:dyDescent="0.25">
      <c r="B6" s="139" t="s">
        <v>48</v>
      </c>
      <c r="C6" s="3">
        <v>0.92469999999999997</v>
      </c>
      <c r="D6" s="3">
        <v>0.92669999999999997</v>
      </c>
      <c r="E6" s="3">
        <v>0.92669999999999997</v>
      </c>
      <c r="F6" s="3">
        <v>0.92669999999999997</v>
      </c>
      <c r="G6" s="3">
        <v>0.92669999999999997</v>
      </c>
      <c r="H6" s="3">
        <v>0.92669999999999997</v>
      </c>
      <c r="I6" s="3">
        <v>0.92669999999999997</v>
      </c>
      <c r="J6" s="3">
        <v>0.92669999999999997</v>
      </c>
      <c r="K6" s="3">
        <v>0.92669999999999997</v>
      </c>
      <c r="L6" s="3" t="s">
        <v>15</v>
      </c>
      <c r="M6" s="3">
        <v>0.92679999999999996</v>
      </c>
      <c r="N6" s="3" t="s">
        <v>15</v>
      </c>
      <c r="O6" s="3">
        <v>0.92669999999999997</v>
      </c>
      <c r="P6" s="3">
        <v>0.94910000000000005</v>
      </c>
      <c r="Q6" s="3">
        <v>0.92230000000000001</v>
      </c>
      <c r="R6" s="140">
        <v>0.92230000000000001</v>
      </c>
    </row>
    <row r="7" spans="2:20" ht="14.25" customHeight="1" thickBot="1" x14ac:dyDescent="0.3">
      <c r="B7" s="139" t="s">
        <v>49</v>
      </c>
      <c r="C7" s="3">
        <v>0.92469999999999997</v>
      </c>
      <c r="D7" s="3">
        <v>0.92759999999999998</v>
      </c>
      <c r="E7" s="3">
        <v>0.92759999999999998</v>
      </c>
      <c r="F7" s="3">
        <v>0.92759999999999998</v>
      </c>
      <c r="G7" s="3">
        <v>0.92759999999999998</v>
      </c>
      <c r="H7" s="3">
        <v>0.92759999999999998</v>
      </c>
      <c r="I7" s="3">
        <v>0.92759999999999998</v>
      </c>
      <c r="J7" s="3">
        <v>0.92759999999999998</v>
      </c>
      <c r="K7" s="3">
        <v>0.92759999999999998</v>
      </c>
      <c r="L7" s="3">
        <v>0.92330000000000001</v>
      </c>
      <c r="M7" s="3">
        <v>0.93130000000000002</v>
      </c>
      <c r="N7" s="3">
        <v>0.92549999999999999</v>
      </c>
      <c r="O7" s="3">
        <v>0.90820000000000001</v>
      </c>
      <c r="P7" s="3">
        <v>0.92469999999999997</v>
      </c>
      <c r="Q7" s="3">
        <v>0.92330000000000001</v>
      </c>
      <c r="R7" s="140">
        <v>0.92330000000000001</v>
      </c>
    </row>
    <row r="8" spans="2:20" ht="15.75" customHeight="1" thickTop="1" x14ac:dyDescent="0.25">
      <c r="B8" s="147" t="s">
        <v>18</v>
      </c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2"/>
      <c r="O8" s="132"/>
      <c r="P8" s="132"/>
      <c r="Q8" s="132"/>
      <c r="R8" s="133"/>
    </row>
    <row r="9" spans="2:20" ht="14.25" customHeight="1" x14ac:dyDescent="0.25">
      <c r="B9" s="139" t="s">
        <v>19</v>
      </c>
      <c r="C9" s="3">
        <v>0.92769999999999997</v>
      </c>
      <c r="D9" s="3">
        <v>0.9466</v>
      </c>
      <c r="E9" s="3">
        <v>0.94040000000000001</v>
      </c>
      <c r="F9" s="3">
        <v>0.9466</v>
      </c>
      <c r="G9" s="3">
        <v>0.9264</v>
      </c>
      <c r="H9" s="3">
        <v>0.9466</v>
      </c>
      <c r="I9" s="3">
        <v>0.9466</v>
      </c>
      <c r="J9" s="3">
        <v>0.9466</v>
      </c>
      <c r="K9" s="3">
        <v>0.94040000000000001</v>
      </c>
      <c r="L9" s="3">
        <v>0.95450000000000002</v>
      </c>
      <c r="M9" s="3" t="s">
        <v>15</v>
      </c>
      <c r="N9" s="3" t="s">
        <v>15</v>
      </c>
      <c r="O9" s="3">
        <v>0.96079999999999999</v>
      </c>
      <c r="P9" s="3" t="s">
        <v>15</v>
      </c>
      <c r="Q9" s="3">
        <v>0.92449999999999999</v>
      </c>
      <c r="R9" s="140">
        <v>0.92449999999999999</v>
      </c>
      <c r="T9" t="s">
        <v>127</v>
      </c>
    </row>
    <row r="10" spans="2:20" ht="14.25" customHeight="1" x14ac:dyDescent="0.25">
      <c r="B10" s="139" t="s">
        <v>47</v>
      </c>
      <c r="C10" s="3">
        <v>0.92469999999999997</v>
      </c>
      <c r="D10" s="3">
        <v>0.94059999999999999</v>
      </c>
      <c r="E10" s="3">
        <v>0.9274</v>
      </c>
      <c r="F10" s="3">
        <v>0.94059999999999999</v>
      </c>
      <c r="G10" s="3">
        <v>0.91090000000000004</v>
      </c>
      <c r="H10" s="3">
        <v>0.94059999999999999</v>
      </c>
      <c r="I10" s="3">
        <v>0.94059999999999999</v>
      </c>
      <c r="J10" s="3">
        <v>0.94059999999999999</v>
      </c>
      <c r="K10" s="3">
        <v>0.9274</v>
      </c>
      <c r="L10" s="3" t="s">
        <v>15</v>
      </c>
      <c r="M10" s="3" t="s">
        <v>15</v>
      </c>
      <c r="N10" s="3" t="s">
        <v>15</v>
      </c>
      <c r="O10" s="3">
        <v>0.90820000000000001</v>
      </c>
      <c r="P10" s="3" t="s">
        <v>15</v>
      </c>
      <c r="Q10" s="3">
        <v>0.92090000000000005</v>
      </c>
      <c r="R10" s="140">
        <v>0.92090000000000005</v>
      </c>
    </row>
    <row r="11" spans="2:20" ht="14.25" customHeight="1" x14ac:dyDescent="0.25">
      <c r="B11" s="139" t="s">
        <v>48</v>
      </c>
      <c r="C11" s="3">
        <v>0.92469999999999997</v>
      </c>
      <c r="D11" s="3">
        <v>0.93330000000000002</v>
      </c>
      <c r="E11" s="3">
        <v>0.92710000000000004</v>
      </c>
      <c r="F11" s="3">
        <v>0.93330000000000002</v>
      </c>
      <c r="G11" s="3">
        <v>0.91490000000000005</v>
      </c>
      <c r="H11" s="3">
        <v>0.93330000000000002</v>
      </c>
      <c r="I11" s="3">
        <v>0.93330000000000002</v>
      </c>
      <c r="J11" s="3">
        <v>0.93330000000000002</v>
      </c>
      <c r="K11" s="3">
        <v>0.92710000000000004</v>
      </c>
      <c r="L11" s="3">
        <v>0.91879999999999995</v>
      </c>
      <c r="M11" s="3" t="s">
        <v>15</v>
      </c>
      <c r="N11" s="3" t="s">
        <v>15</v>
      </c>
      <c r="O11" s="3">
        <v>0.89929999999999999</v>
      </c>
      <c r="P11" s="3" t="s">
        <v>15</v>
      </c>
      <c r="Q11" s="3">
        <v>0.91720000000000002</v>
      </c>
      <c r="R11" s="140">
        <v>0.91720000000000002</v>
      </c>
    </row>
    <row r="12" spans="2:20" ht="14.25" customHeight="1" thickBot="1" x14ac:dyDescent="0.3">
      <c r="B12" s="141" t="s">
        <v>49</v>
      </c>
      <c r="C12" s="142">
        <v>0.92469999999999997</v>
      </c>
      <c r="D12" s="142">
        <v>0.93730000000000002</v>
      </c>
      <c r="E12" s="142">
        <v>0.92459999999999998</v>
      </c>
      <c r="F12" s="142">
        <v>0.93730000000000002</v>
      </c>
      <c r="G12" s="142">
        <v>0.91200000000000003</v>
      </c>
      <c r="H12" s="142">
        <v>0.93730000000000002</v>
      </c>
      <c r="I12" s="142">
        <v>0.93730000000000002</v>
      </c>
      <c r="J12" s="142">
        <v>0.93730000000000002</v>
      </c>
      <c r="K12" s="142">
        <v>0.92459999999999998</v>
      </c>
      <c r="L12" s="142">
        <v>0.95099999999999996</v>
      </c>
      <c r="M12" s="142" t="s">
        <v>15</v>
      </c>
      <c r="N12" s="142" t="s">
        <v>15</v>
      </c>
      <c r="O12" s="142">
        <v>0.9173</v>
      </c>
      <c r="P12" s="142" t="s">
        <v>15</v>
      </c>
      <c r="Q12" s="142">
        <v>0.91790000000000005</v>
      </c>
      <c r="R12" s="143">
        <v>0.91790000000000005</v>
      </c>
    </row>
    <row r="13" spans="2:20" ht="14.25" customHeight="1" x14ac:dyDescent="0.25"/>
    <row r="14" spans="2:20" ht="14.25" customHeight="1" x14ac:dyDescent="0.25">
      <c r="C14" s="14"/>
      <c r="D14" s="57"/>
    </row>
    <row r="15" spans="2:20" ht="14.25" customHeight="1" x14ac:dyDescent="0.25">
      <c r="C15" s="14"/>
      <c r="D15" s="57"/>
    </row>
    <row r="16" spans="2:20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  <row r="1001" ht="14.25" customHeight="1" x14ac:dyDescent="0.25"/>
  </sheetData>
  <mergeCells count="2">
    <mergeCell ref="B3:R3"/>
    <mergeCell ref="B8:R8"/>
  </mergeCells>
  <pageMargins left="0.7" right="0.7" top="0.75" bottom="0.75" header="0" footer="0"/>
  <pageSetup orientation="landscape"/>
  <headerFooter>
    <oddFooter>&amp;C_x000D_&amp;1#&amp;"Calibri"&amp;10&amp;K000000 Classified as General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Total breakdown</vt:lpstr>
      <vt:lpstr>Per competition</vt:lpstr>
      <vt:lpstr>Weights</vt:lpstr>
      <vt:lpstr>Analysis</vt:lpstr>
      <vt:lpstr>Data - Football pre-match</vt:lpstr>
      <vt:lpstr>Data - Football Live</vt:lpstr>
      <vt:lpstr>Data - F1</vt:lpstr>
      <vt:lpstr>Data - Tennis</vt:lpstr>
      <vt:lpstr>Data - Basketball</vt:lpstr>
      <vt:lpstr>Data - Darts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Michiel | Betman Begins</cp:lastModifiedBy>
  <dcterms:created xsi:type="dcterms:W3CDTF">2021-03-08T20:03:52Z</dcterms:created>
  <dcterms:modified xsi:type="dcterms:W3CDTF">2024-10-10T10:44:58Z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08e6e4-19b6-4e86-aec1-4f646e9af3c7_Enabled">
    <vt:lpwstr>true</vt:lpwstr>
  </property>
  <property fmtid="{D5CDD505-2E9C-101B-9397-08002B2CF9AE}" pid="3" name="MSIP_Label_8a08e6e4-19b6-4e86-aec1-4f646e9af3c7_SetDate">
    <vt:lpwstr>2023-09-08T17:45:59Z</vt:lpwstr>
  </property>
  <property fmtid="{D5CDD505-2E9C-101B-9397-08002B2CF9AE}" pid="4" name="MSIP_Label_8a08e6e4-19b6-4e86-aec1-4f646e9af3c7_Method">
    <vt:lpwstr>Standard</vt:lpwstr>
  </property>
  <property fmtid="{D5CDD505-2E9C-101B-9397-08002B2CF9AE}" pid="5" name="MSIP_Label_8a08e6e4-19b6-4e86-aec1-4f646e9af3c7_Name">
    <vt:lpwstr>General</vt:lpwstr>
  </property>
  <property fmtid="{D5CDD505-2E9C-101B-9397-08002B2CF9AE}" pid="6" name="MSIP_Label_8a08e6e4-19b6-4e86-aec1-4f646e9af3c7_SiteId">
    <vt:lpwstr>82ff090d-4ac0-439f-834a-0c3f3d5f33ce</vt:lpwstr>
  </property>
  <property fmtid="{D5CDD505-2E9C-101B-9397-08002B2CF9AE}" pid="7" name="MSIP_Label_8a08e6e4-19b6-4e86-aec1-4f646e9af3c7_ActionId">
    <vt:lpwstr>b1f062d5-a147-4485-9ff5-5d659fbe4038</vt:lpwstr>
  </property>
  <property fmtid="{D5CDD505-2E9C-101B-9397-08002B2CF9AE}" pid="8" name="MSIP_Label_8a08e6e4-19b6-4e86-aec1-4f646e9af3c7_ContentBits">
    <vt:lpwstr>2</vt:lpwstr>
  </property>
</Properties>
</file>